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" yWindow="165" windowWidth="16215" windowHeight="9165" activeTab="0"/>
  </bookViews>
  <sheets>
    <sheet name="Ergebniseingabe" sheetId="1" r:id="rId1"/>
    <sheet name="Spielzeiten" sheetId="2" r:id="rId2"/>
    <sheet name="Druckversion" sheetId="3" r:id="rId3"/>
    <sheet name=" " sheetId="4" state="veryHidden" r:id="rId4"/>
  </sheets>
  <definedNames>
    <definedName name="_xlnm.Print_Area" localSheetId="2">'Druckversion'!$A$1:$BU$127</definedName>
    <definedName name="_xlnm.Print_Area" localSheetId="0">'Ergebniseingabe'!$A$1:$BR$134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9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  <comment ref="B75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<sst xmlns="http://schemas.openxmlformats.org/spreadsheetml/2006/main" count="336" uniqueCount="95">
  <si>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</si>
  <si>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</si>
  <si>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</si>
  <si>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</si>
  <si>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</si>
  <si>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</si>
  <si>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</si>
  <si>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</si>
  <si>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</si>
  <si>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</si>
  <si>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</si>
  <si>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</si>
  <si>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</si>
  <si>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</si>
  <si>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</si>
  <si>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</si>
  <si>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</si>
  <si>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</si>
  <si>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</si>
  <si>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</si>
  <si>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</si>
  <si>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</si>
  <si>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</si>
  <si>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</si>
  <si>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</si>
  <si>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</si>
  <si>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</si>
  <si>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</si>
  <si>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</si>
  <si>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</si>
  <si>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</si>
  <si>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3</t>
  </si>
  <si>
    <t>Verlierer 1. Halbfinale</t>
  </si>
  <si>
    <t>Verlierer 2. Halbfinale</t>
  </si>
  <si>
    <t>Endspiel</t>
  </si>
  <si>
    <t>Gewinner 1. Halbfinale</t>
  </si>
  <si>
    <t>Gewinner 2. Halbfinale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</si>
  <si>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</si>
  <si>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</si>
  <si>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</si>
  <si>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</si>
  <si>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</si>
  <si>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</si>
  <si>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</si>
  <si>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</si>
  <si>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</si>
  <si>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</si>
  <si>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</si>
  <si>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</si>
  <si>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</si>
  <si>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</si>
  <si>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</si>
  <si>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Grp.</t>
  </si>
  <si>
    <t>A</t>
  </si>
  <si>
    <t>B</t>
  </si>
  <si>
    <t>Tabellen Vorrunde</t>
  </si>
  <si>
    <t>FC Perach</t>
  </si>
  <si>
    <t>Frei</t>
  </si>
  <si>
    <t>FC Bayern München</t>
  </si>
  <si>
    <t>FC Wacker Innsbruck</t>
  </si>
  <si>
    <t>SV Wacker Burghausen</t>
  </si>
  <si>
    <t>SV Grödig (Austria)</t>
  </si>
  <si>
    <t>FC Perach / TSV Winhöring</t>
  </si>
  <si>
    <t>Spvgg Unterhaching</t>
  </si>
  <si>
    <t>DFI Bad Aibling</t>
  </si>
  <si>
    <t>SpVgg Kaufbeuern</t>
  </si>
  <si>
    <t>JFG Oberes Rottal</t>
  </si>
  <si>
    <t>SC Fürstenfeldbruck</t>
  </si>
  <si>
    <t>3. Intern.Mr.Sub-U13-Jugend-Cup Perach 2016</t>
  </si>
  <si>
    <t>Fußballturnier für - 2 x 5 Mannschaften</t>
  </si>
  <si>
    <t>in … Innviertel 9, 84567 Perach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</si>
  <si>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</si>
  <si>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</si>
  <si>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</si>
  <si>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</si>
  <si>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</si>
  <si>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</si>
  <si>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</si>
  <si>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</si>
  <si>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AB</t>
  </si>
  <si>
    <t xml:space="preserve">                            45 Minuten Pause</t>
  </si>
  <si>
    <t>Spielzeiten der Vereine</t>
  </si>
  <si>
    <t>Pause 45 Minuten</t>
  </si>
  <si>
    <t>Min.</t>
  </si>
  <si>
    <t>Bitte nichts ändern!!! Enthält Formeln!!!</t>
  </si>
  <si>
    <t xml:space="preserve"> </t>
  </si>
  <si>
    <t>erstellt Nullinger</t>
  </si>
  <si>
    <t>3. Gruppe A</t>
  </si>
  <si>
    <t>3. Gruppe B</t>
  </si>
  <si>
    <t>Wenn zwei oder mehr Teams aufgrund der erwähnten drei Kriterien gleich abschneiden, wird ihre Platzierung gemäß folgenden Kriterien ermittelt:</t>
  </si>
  <si>
    <t>angepasst Nullinger, 09.Mai 2016</t>
  </si>
  <si>
    <t>Ende:</t>
  </si>
  <si>
    <t>Spiel um Platz 5</t>
  </si>
  <si>
    <t>1. Halbfinale   A-Platz</t>
  </si>
  <si>
    <t>2. Halbfinale B-Platz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</si>
</sst>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=0]&quot;&quot;;0\ &quot;min&quot;"/>
    <numFmt numFmtId="176" formatCode="&quot;Am&quot;\ dddd\,\ dd/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[$-407]d/\ mmmm\ yyyy;@"/>
  </numFmts>
  <fonts count="70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2"/>
    </font>
    <font>
      <sz val="18"/>
      <color indexed="8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8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74" fontId="18" fillId="0" borderId="0" xfId="0" applyNumberFormat="1" applyFont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2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17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Alignment="1" applyProtection="1">
      <alignment horizontal="center" vertical="center"/>
      <protection hidden="1"/>
    </xf>
    <xf numFmtId="173" fontId="5" fillId="0" borderId="0" xfId="0" applyNumberFormat="1" applyFont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4" fontId="17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5" fillId="0" borderId="1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vertical="center" shrinkToFit="1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4" fillId="0" borderId="19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/>
    </xf>
    <xf numFmtId="20" fontId="0" fillId="33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2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0" fontId="24" fillId="0" borderId="18" xfId="0" applyNumberFormat="1" applyFont="1" applyFill="1" applyBorder="1" applyAlignment="1" applyProtection="1">
      <alignment horizontal="center" vertical="center"/>
      <protection hidden="1"/>
    </xf>
    <xf numFmtId="20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0" fontId="31" fillId="0" borderId="0" xfId="0" applyFont="1" applyAlignment="1" applyProtection="1">
      <alignment horizontal="left" vertical="center"/>
      <protection hidden="1"/>
    </xf>
    <xf numFmtId="0" fontId="39" fillId="0" borderId="0" xfId="0" applyFont="1" applyAlignment="1">
      <alignment/>
    </xf>
    <xf numFmtId="0" fontId="0" fillId="0" borderId="24" xfId="0" applyBorder="1" applyAlignment="1">
      <alignment/>
    </xf>
    <xf numFmtId="166" fontId="0" fillId="0" borderId="18" xfId="0" applyNumberFormat="1" applyFont="1" applyFill="1" applyBorder="1" applyAlignment="1" applyProtection="1">
      <alignment horizontal="center" vertical="center"/>
      <protection hidden="1"/>
    </xf>
    <xf numFmtId="166" fontId="0" fillId="0" borderId="18" xfId="0" applyNumberFormat="1" applyBorder="1" applyAlignment="1" applyProtection="1">
      <alignment vertical="center"/>
      <protection hidden="1"/>
    </xf>
    <xf numFmtId="181" fontId="0" fillId="0" borderId="0" xfId="0" applyNumberFormat="1" applyAlignment="1">
      <alignment/>
    </xf>
    <xf numFmtId="0" fontId="0" fillId="0" borderId="25" xfId="0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5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25" fillId="34" borderId="12" xfId="0" applyFont="1" applyFill="1" applyBorder="1" applyAlignment="1" applyProtection="1">
      <alignment horizontal="center" vertical="center"/>
      <protection locked="0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24" fillId="35" borderId="26" xfId="0" applyFont="1" applyFill="1" applyBorder="1" applyAlignment="1" applyProtection="1">
      <alignment horizontal="center" vertical="center"/>
      <protection hidden="1"/>
    </xf>
    <xf numFmtId="0" fontId="24" fillId="35" borderId="17" xfId="0" applyFont="1" applyFill="1" applyBorder="1" applyAlignment="1" applyProtection="1">
      <alignment horizontal="center" vertical="center"/>
      <protection hidden="1"/>
    </xf>
    <xf numFmtId="0" fontId="24" fillId="36" borderId="26" xfId="0" applyFont="1" applyFill="1" applyBorder="1" applyAlignment="1" applyProtection="1">
      <alignment horizontal="center" vertical="center"/>
      <protection hidden="1"/>
    </xf>
    <xf numFmtId="0" fontId="24" fillId="36" borderId="17" xfId="0" applyFont="1" applyFill="1" applyBorder="1" applyAlignment="1" applyProtection="1">
      <alignment horizontal="center" vertical="center"/>
      <protection hidden="1"/>
    </xf>
    <xf numFmtId="0" fontId="24" fillId="36" borderId="27" xfId="0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horizontal="center" vertical="center"/>
      <protection hidden="1"/>
    </xf>
    <xf numFmtId="171" fontId="24" fillId="0" borderId="28" xfId="0" applyNumberFormat="1" applyFont="1" applyBorder="1" applyAlignment="1" applyProtection="1">
      <alignment horizontal="center" vertical="center" shrinkToFit="1"/>
      <protection hidden="1"/>
    </xf>
    <xf numFmtId="171" fontId="24" fillId="0" borderId="24" xfId="0" applyNumberFormat="1" applyFont="1" applyBorder="1" applyAlignment="1" applyProtection="1">
      <alignment horizontal="center" vertical="center" shrinkToFit="1"/>
      <protection hidden="1"/>
    </xf>
    <xf numFmtId="20" fontId="24" fillId="0" borderId="19" xfId="0" applyNumberFormat="1" applyFont="1" applyFill="1" applyBorder="1" applyAlignment="1" applyProtection="1">
      <alignment horizontal="center" vertical="center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171" fontId="24" fillId="0" borderId="29" xfId="0" applyNumberFormat="1" applyFont="1" applyBorder="1" applyAlignment="1" applyProtection="1">
      <alignment horizontal="center" vertical="center" shrinkToFit="1"/>
      <protection hidden="1"/>
    </xf>
    <xf numFmtId="171" fontId="24" fillId="0" borderId="30" xfId="0" applyNumberFormat="1" applyFont="1" applyBorder="1" applyAlignment="1" applyProtection="1">
      <alignment horizontal="center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24" fillId="36" borderId="12" xfId="0" applyFont="1" applyFill="1" applyBorder="1" applyAlignment="1" applyProtection="1">
      <alignment horizontal="center" vertical="center"/>
      <protection locked="0"/>
    </xf>
    <xf numFmtId="170" fontId="24" fillId="36" borderId="19" xfId="0" applyNumberFormat="1" applyFont="1" applyFill="1" applyBorder="1" applyAlignment="1" applyProtection="1">
      <alignment horizontal="right" vertical="center"/>
      <protection locked="0"/>
    </xf>
    <xf numFmtId="170" fontId="24" fillId="36" borderId="12" xfId="0" applyNumberFormat="1" applyFont="1" applyFill="1" applyBorder="1" applyAlignment="1" applyProtection="1">
      <alignment horizontal="right"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hidden="1"/>
    </xf>
    <xf numFmtId="0" fontId="27" fillId="34" borderId="31" xfId="0" applyFont="1" applyFill="1" applyBorder="1" applyAlignment="1" applyProtection="1">
      <alignment horizontal="center" vertical="center"/>
      <protection hidden="1"/>
    </xf>
    <xf numFmtId="0" fontId="27" fillId="34" borderId="3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27" fillId="37" borderId="31" xfId="0" applyFont="1" applyFill="1" applyBorder="1" applyAlignment="1" applyProtection="1">
      <alignment horizontal="center" vertical="center"/>
      <protection hidden="1"/>
    </xf>
    <xf numFmtId="0" fontId="27" fillId="37" borderId="32" xfId="0" applyFont="1" applyFill="1" applyBorder="1" applyAlignment="1" applyProtection="1">
      <alignment horizontal="center" vertical="center"/>
      <protection hidden="1"/>
    </xf>
    <xf numFmtId="0" fontId="27" fillId="37" borderId="37" xfId="0" applyFont="1" applyFill="1" applyBorder="1" applyAlignment="1" applyProtection="1">
      <alignment horizontal="center" vertical="center"/>
      <protection hidden="1"/>
    </xf>
    <xf numFmtId="170" fontId="24" fillId="0" borderId="19" xfId="0" applyNumberFormat="1" applyFont="1" applyFill="1" applyBorder="1" applyAlignment="1" applyProtection="1">
      <alignment horizontal="right" vertical="center"/>
      <protection locked="0"/>
    </xf>
    <xf numFmtId="170" fontId="24" fillId="0" borderId="12" xfId="0" applyNumberFormat="1" applyFont="1" applyFill="1" applyBorder="1" applyAlignment="1" applyProtection="1">
      <alignment horizontal="right" vertical="center"/>
      <protection locked="0"/>
    </xf>
    <xf numFmtId="170" fontId="24" fillId="0" borderId="38" xfId="0" applyNumberFormat="1" applyFont="1" applyFill="1" applyBorder="1" applyAlignment="1" applyProtection="1">
      <alignment horizontal="right" vertical="center"/>
      <protection locked="0"/>
    </xf>
    <xf numFmtId="170" fontId="24" fillId="0" borderId="25" xfId="0" applyNumberFormat="1" applyFont="1" applyFill="1" applyBorder="1" applyAlignment="1" applyProtection="1">
      <alignment horizontal="right" vertical="center"/>
      <protection locked="0"/>
    </xf>
    <xf numFmtId="1" fontId="24" fillId="0" borderId="17" xfId="0" applyNumberFormat="1" applyFont="1" applyBorder="1" applyAlignment="1" applyProtection="1">
      <alignment horizontal="center" vertical="center" shrinkToFit="1"/>
      <protection hidden="1"/>
    </xf>
    <xf numFmtId="1" fontId="24" fillId="0" borderId="39" xfId="0" applyNumberFormat="1" applyFont="1" applyBorder="1" applyAlignment="1" applyProtection="1">
      <alignment horizontal="center" vertical="center" shrinkToFit="1"/>
      <protection hidden="1"/>
    </xf>
    <xf numFmtId="0" fontId="24" fillId="0" borderId="33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center" vertical="center" shrinkToFit="1"/>
      <protection hidden="1"/>
    </xf>
    <xf numFmtId="0" fontId="24" fillId="0" borderId="26" xfId="0" applyFont="1" applyBorder="1" applyAlignment="1" applyProtection="1">
      <alignment horizontal="center" vertical="center" shrinkToFit="1"/>
      <protection hidden="1"/>
    </xf>
    <xf numFmtId="0" fontId="24" fillId="0" borderId="30" xfId="0" applyFont="1" applyBorder="1" applyAlignment="1" applyProtection="1">
      <alignment horizontal="center" vertical="center" shrinkToFit="1"/>
      <protection hidden="1"/>
    </xf>
    <xf numFmtId="0" fontId="24" fillId="0" borderId="17" xfId="0" applyFont="1" applyBorder="1" applyAlignment="1" applyProtection="1">
      <alignment horizontal="center" vertical="center" shrinkToFit="1"/>
      <protection hidden="1"/>
    </xf>
    <xf numFmtId="1" fontId="24" fillId="0" borderId="41" xfId="0" applyNumberFormat="1" applyFont="1" applyBorder="1" applyAlignment="1" applyProtection="1">
      <alignment horizontal="center" vertical="center" shrinkToFit="1"/>
      <protection hidden="1"/>
    </xf>
    <xf numFmtId="1" fontId="24" fillId="0" borderId="33" xfId="0" applyNumberFormat="1" applyFont="1" applyBorder="1" applyAlignment="1" applyProtection="1">
      <alignment horizontal="center" vertical="center" shrinkToFit="1"/>
      <protection hidden="1"/>
    </xf>
    <xf numFmtId="170" fontId="24" fillId="38" borderId="19" xfId="0" applyNumberFormat="1" applyFont="1" applyFill="1" applyBorder="1" applyAlignment="1" applyProtection="1">
      <alignment horizontal="right" vertical="center"/>
      <protection locked="0"/>
    </xf>
    <xf numFmtId="170" fontId="24" fillId="38" borderId="12" xfId="0" applyNumberFormat="1" applyFont="1" applyFill="1" applyBorder="1" applyAlignment="1" applyProtection="1">
      <alignment horizontal="right" vertical="center"/>
      <protection locked="0"/>
    </xf>
    <xf numFmtId="170" fontId="24" fillId="39" borderId="19" xfId="0" applyNumberFormat="1" applyFont="1" applyFill="1" applyBorder="1" applyAlignment="1" applyProtection="1">
      <alignment horizontal="right" vertical="center"/>
      <protection locked="0"/>
    </xf>
    <xf numFmtId="170" fontId="24" fillId="39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39" xfId="0" applyFont="1" applyBorder="1" applyAlignment="1" applyProtection="1">
      <alignment horizontal="center" vertical="center" shrinkToFit="1"/>
      <protection hidden="1"/>
    </xf>
    <xf numFmtId="0" fontId="27" fillId="33" borderId="42" xfId="0" applyFont="1" applyFill="1" applyBorder="1" applyAlignment="1" applyProtection="1">
      <alignment horizontal="center" vertical="center"/>
      <protection hidden="1"/>
    </xf>
    <xf numFmtId="0" fontId="24" fillId="0" borderId="43" xfId="0" applyFont="1" applyFill="1" applyBorder="1" applyAlignment="1" applyProtection="1">
      <alignment horizontal="center" vertical="center"/>
      <protection hidden="1"/>
    </xf>
    <xf numFmtId="0" fontId="24" fillId="0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 applyProtection="1">
      <alignment horizontal="center" vertical="center"/>
      <protection hidden="1"/>
    </xf>
    <xf numFmtId="0" fontId="24" fillId="0" borderId="46" xfId="0" applyFont="1" applyFill="1" applyBorder="1" applyAlignment="1" applyProtection="1">
      <alignment horizontal="center" vertical="center"/>
      <protection hidden="1"/>
    </xf>
    <xf numFmtId="0" fontId="27" fillId="36" borderId="47" xfId="0" applyFont="1" applyFill="1" applyBorder="1" applyAlignment="1" applyProtection="1">
      <alignment horizontal="center" vertical="center"/>
      <protection hidden="1"/>
    </xf>
    <xf numFmtId="0" fontId="27" fillId="36" borderId="42" xfId="0" applyFont="1" applyFill="1" applyBorder="1" applyAlignment="1" applyProtection="1">
      <alignment horizontal="center" vertical="center"/>
      <protection hidden="1"/>
    </xf>
    <xf numFmtId="0" fontId="27" fillId="37" borderId="47" xfId="0" applyFont="1" applyFill="1" applyBorder="1" applyAlignment="1" applyProtection="1">
      <alignment horizontal="center" vertical="center"/>
      <protection hidden="1"/>
    </xf>
    <xf numFmtId="0" fontId="27" fillId="37" borderId="42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166" fontId="24" fillId="0" borderId="38" xfId="0" applyNumberFormat="1" applyFont="1" applyFill="1" applyBorder="1" applyAlignment="1" applyProtection="1">
      <alignment horizontal="center" vertical="center"/>
      <protection hidden="1"/>
    </xf>
    <xf numFmtId="166" fontId="24" fillId="0" borderId="25" xfId="0" applyNumberFormat="1" applyFont="1" applyFill="1" applyBorder="1" applyAlignment="1" applyProtection="1">
      <alignment horizontal="center" vertical="center"/>
      <protection hidden="1"/>
    </xf>
    <xf numFmtId="166" fontId="24" fillId="0" borderId="48" xfId="0" applyNumberFormat="1" applyFont="1" applyFill="1" applyBorder="1" applyAlignment="1" applyProtection="1">
      <alignment horizontal="center" vertical="center"/>
      <protection hidden="1"/>
    </xf>
    <xf numFmtId="166" fontId="24" fillId="0" borderId="49" xfId="0" applyNumberFormat="1" applyFont="1" applyFill="1" applyBorder="1" applyAlignment="1" applyProtection="1">
      <alignment horizontal="center" vertical="center"/>
      <protection hidden="1"/>
    </xf>
    <xf numFmtId="166" fontId="24" fillId="0" borderId="14" xfId="0" applyNumberFormat="1" applyFont="1" applyFill="1" applyBorder="1" applyAlignment="1" applyProtection="1">
      <alignment horizontal="center" vertical="center"/>
      <protection hidden="1"/>
    </xf>
    <xf numFmtId="166" fontId="24" fillId="0" borderId="50" xfId="0" applyNumberFormat="1" applyFont="1" applyFill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4" fillId="38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24" fillId="40" borderId="12" xfId="0" applyFont="1" applyFill="1" applyBorder="1" applyAlignment="1" applyProtection="1">
      <alignment horizontal="center" vertical="center"/>
      <protection locked="0"/>
    </xf>
    <xf numFmtId="170" fontId="24" fillId="40" borderId="19" xfId="0" applyNumberFormat="1" applyFont="1" applyFill="1" applyBorder="1" applyAlignment="1" applyProtection="1">
      <alignment horizontal="right" vertical="center"/>
      <protection locked="0"/>
    </xf>
    <xf numFmtId="170" fontId="24" fillId="40" borderId="12" xfId="0" applyNumberFormat="1" applyFont="1" applyFill="1" applyBorder="1" applyAlignment="1" applyProtection="1">
      <alignment horizontal="right" vertical="center"/>
      <protection locked="0"/>
    </xf>
    <xf numFmtId="0" fontId="24" fillId="40" borderId="25" xfId="0" applyFont="1" applyFill="1" applyBorder="1" applyAlignment="1" applyProtection="1">
      <alignment horizontal="center" vertical="center"/>
      <protection locked="0"/>
    </xf>
    <xf numFmtId="170" fontId="24" fillId="40" borderId="38" xfId="0" applyNumberFormat="1" applyFont="1" applyFill="1" applyBorder="1" applyAlignment="1" applyProtection="1">
      <alignment horizontal="right" vertical="center"/>
      <protection locked="0"/>
    </xf>
    <xf numFmtId="170" fontId="24" fillId="40" borderId="25" xfId="0" applyNumberFormat="1" applyFont="1" applyFill="1" applyBorder="1" applyAlignment="1" applyProtection="1">
      <alignment horizontal="right" vertical="center"/>
      <protection locked="0"/>
    </xf>
    <xf numFmtId="0" fontId="24" fillId="35" borderId="12" xfId="0" applyFont="1" applyFill="1" applyBorder="1" applyAlignment="1" applyProtection="1">
      <alignment horizontal="center" vertical="center"/>
      <protection locked="0"/>
    </xf>
    <xf numFmtId="170" fontId="24" fillId="35" borderId="19" xfId="0" applyNumberFormat="1" applyFont="1" applyFill="1" applyBorder="1" applyAlignment="1" applyProtection="1">
      <alignment horizontal="right" vertical="center"/>
      <protection locked="0"/>
    </xf>
    <xf numFmtId="170" fontId="24" fillId="35" borderId="12" xfId="0" applyNumberFormat="1" applyFont="1" applyFill="1" applyBorder="1" applyAlignment="1" applyProtection="1">
      <alignment horizontal="right" vertical="center"/>
      <protection locked="0"/>
    </xf>
    <xf numFmtId="0" fontId="0" fillId="41" borderId="18" xfId="0" applyFont="1" applyFill="1" applyBorder="1" applyAlignment="1" applyProtection="1">
      <alignment horizontal="left" vertical="center" shrinkToFit="1"/>
      <protection hidden="1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20" fontId="24" fillId="0" borderId="33" xfId="0" applyNumberFormat="1" applyFont="1" applyFill="1" applyBorder="1" applyAlignment="1" applyProtection="1">
      <alignment horizontal="center" vertical="center"/>
      <protection hidden="1"/>
    </xf>
    <xf numFmtId="20" fontId="24" fillId="0" borderId="13" xfId="0" applyNumberFormat="1" applyFont="1" applyFill="1" applyBorder="1" applyAlignment="1" applyProtection="1">
      <alignment horizontal="center" vertical="center"/>
      <protection hidden="1"/>
    </xf>
    <xf numFmtId="20" fontId="24" fillId="0" borderId="51" xfId="0" applyNumberFormat="1" applyFont="1" applyFill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24" xfId="0" applyFont="1" applyBorder="1" applyAlignment="1" applyProtection="1">
      <alignment horizontal="center" vertical="center" shrinkToFit="1"/>
      <protection hidden="1"/>
    </xf>
    <xf numFmtId="0" fontId="24" fillId="0" borderId="52" xfId="0" applyFont="1" applyBorder="1" applyAlignment="1" applyProtection="1">
      <alignment horizontal="left" vertical="center" shrinkToFit="1"/>
      <protection hidden="1"/>
    </xf>
    <xf numFmtId="0" fontId="24" fillId="0" borderId="53" xfId="0" applyFont="1" applyBorder="1" applyAlignment="1" applyProtection="1">
      <alignment horizontal="left" vertical="center" shrinkToFit="1"/>
      <protection hidden="1"/>
    </xf>
    <xf numFmtId="0" fontId="24" fillId="34" borderId="19" xfId="0" applyFont="1" applyFill="1" applyBorder="1" applyAlignment="1" applyProtection="1">
      <alignment horizontal="center" vertical="center" shrinkToFit="1"/>
      <protection hidden="1"/>
    </xf>
    <xf numFmtId="0" fontId="24" fillId="34" borderId="12" xfId="0" applyFont="1" applyFill="1" applyBorder="1" applyAlignment="1" applyProtection="1">
      <alignment horizontal="center" vertical="center" shrinkToFit="1"/>
      <protection hidden="1"/>
    </xf>
    <xf numFmtId="0" fontId="24" fillId="34" borderId="24" xfId="0" applyFont="1" applyFill="1" applyBorder="1" applyAlignment="1" applyProtection="1">
      <alignment horizontal="center" vertical="center" shrinkToFit="1"/>
      <protection hidden="1"/>
    </xf>
    <xf numFmtId="0" fontId="27" fillId="42" borderId="54" xfId="0" applyFont="1" applyFill="1" applyBorder="1" applyAlignment="1" applyProtection="1">
      <alignment horizontal="center" vertical="center"/>
      <protection hidden="1"/>
    </xf>
    <xf numFmtId="0" fontId="27" fillId="42" borderId="42" xfId="0" applyFont="1" applyFill="1" applyBorder="1" applyAlignment="1" applyProtection="1">
      <alignment horizontal="center" vertical="center"/>
      <protection hidden="1"/>
    </xf>
    <xf numFmtId="0" fontId="24" fillId="0" borderId="55" xfId="0" applyFont="1" applyBorder="1" applyAlignment="1" applyProtection="1">
      <alignment horizontal="center" vertical="center" shrinkToFit="1"/>
      <protection hidden="1"/>
    </xf>
    <xf numFmtId="0" fontId="24" fillId="0" borderId="56" xfId="0" applyFont="1" applyBorder="1" applyAlignment="1" applyProtection="1">
      <alignment horizontal="center" vertical="center" shrinkToFit="1"/>
      <protection hidden="1"/>
    </xf>
    <xf numFmtId="0" fontId="24" fillId="0" borderId="57" xfId="0" applyFont="1" applyBorder="1" applyAlignment="1" applyProtection="1">
      <alignment horizontal="center" vertical="center"/>
      <protection hidden="1"/>
    </xf>
    <xf numFmtId="0" fontId="24" fillId="0" borderId="45" xfId="0" applyFont="1" applyBorder="1" applyAlignment="1" applyProtection="1">
      <alignment horizontal="center" vertical="center"/>
      <protection hidden="1"/>
    </xf>
    <xf numFmtId="170" fontId="24" fillId="0" borderId="33" xfId="0" applyNumberFormat="1" applyFont="1" applyFill="1" applyBorder="1" applyAlignment="1" applyProtection="1">
      <alignment horizontal="right" vertical="center"/>
      <protection locked="0"/>
    </xf>
    <xf numFmtId="170" fontId="24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24" fillId="33" borderId="38" xfId="0" applyFont="1" applyFill="1" applyBorder="1" applyAlignment="1" applyProtection="1">
      <alignment horizontal="center" textRotation="90"/>
      <protection hidden="1"/>
    </xf>
    <xf numFmtId="0" fontId="24" fillId="33" borderId="25" xfId="0" applyFont="1" applyFill="1" applyBorder="1" applyAlignment="1" applyProtection="1">
      <alignment horizontal="center" textRotation="90"/>
      <protection hidden="1"/>
    </xf>
    <xf numFmtId="0" fontId="24" fillId="33" borderId="58" xfId="0" applyFont="1" applyFill="1" applyBorder="1" applyAlignment="1" applyProtection="1">
      <alignment horizontal="center" textRotation="90"/>
      <protection hidden="1"/>
    </xf>
    <xf numFmtId="0" fontId="24" fillId="33" borderId="59" xfId="0" applyFont="1" applyFill="1" applyBorder="1" applyAlignment="1" applyProtection="1">
      <alignment horizontal="center" textRotation="90"/>
      <protection hidden="1"/>
    </xf>
    <xf numFmtId="0" fontId="24" fillId="33" borderId="0" xfId="0" applyFont="1" applyFill="1" applyBorder="1" applyAlignment="1" applyProtection="1">
      <alignment horizontal="center" textRotation="90"/>
      <protection hidden="1"/>
    </xf>
    <xf numFmtId="0" fontId="24" fillId="33" borderId="60" xfId="0" applyFont="1" applyFill="1" applyBorder="1" applyAlignment="1" applyProtection="1">
      <alignment horizontal="center" textRotation="90"/>
      <protection hidden="1"/>
    </xf>
    <xf numFmtId="0" fontId="24" fillId="33" borderId="49" xfId="0" applyFont="1" applyFill="1" applyBorder="1" applyAlignment="1" applyProtection="1">
      <alignment horizontal="center" textRotation="90"/>
      <protection hidden="1"/>
    </xf>
    <xf numFmtId="0" fontId="24" fillId="33" borderId="14" xfId="0" applyFont="1" applyFill="1" applyBorder="1" applyAlignment="1" applyProtection="1">
      <alignment horizontal="center" textRotation="90"/>
      <protection hidden="1"/>
    </xf>
    <xf numFmtId="0" fontId="24" fillId="33" borderId="61" xfId="0" applyFont="1" applyFill="1" applyBorder="1" applyAlignment="1" applyProtection="1">
      <alignment horizontal="center" textRotation="90"/>
      <protection hidden="1"/>
    </xf>
    <xf numFmtId="0" fontId="24" fillId="33" borderId="44" xfId="0" applyFont="1" applyFill="1" applyBorder="1" applyAlignment="1" applyProtection="1">
      <alignment horizontal="center" textRotation="90"/>
      <protection hidden="1"/>
    </xf>
    <xf numFmtId="0" fontId="24" fillId="33" borderId="62" xfId="0" applyFont="1" applyFill="1" applyBorder="1" applyAlignment="1" applyProtection="1">
      <alignment horizontal="center" textRotation="90"/>
      <protection hidden="1"/>
    </xf>
    <xf numFmtId="0" fontId="24" fillId="33" borderId="46" xfId="0" applyFont="1" applyFill="1" applyBorder="1" applyAlignment="1" applyProtection="1">
      <alignment horizontal="center" textRotation="90"/>
      <protection hidden="1"/>
    </xf>
    <xf numFmtId="0" fontId="27" fillId="33" borderId="63" xfId="0" applyFont="1" applyFill="1" applyBorder="1" applyAlignment="1" applyProtection="1">
      <alignment horizontal="center" vertical="center" shrinkToFit="1"/>
      <protection hidden="1"/>
    </xf>
    <xf numFmtId="0" fontId="27" fillId="33" borderId="32" xfId="0" applyFont="1" applyFill="1" applyBorder="1" applyAlignment="1" applyProtection="1">
      <alignment horizontal="center" vertical="center" shrinkToFit="1"/>
      <protection hidden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39" borderId="12" xfId="0" applyFont="1" applyFill="1" applyBorder="1" applyAlignment="1" applyProtection="1">
      <alignment horizontal="center" vertical="center"/>
      <protection locked="0"/>
    </xf>
    <xf numFmtId="1" fontId="24" fillId="0" borderId="11" xfId="0" applyNumberFormat="1" applyFont="1" applyBorder="1" applyAlignment="1" applyProtection="1">
      <alignment horizontal="center" vertical="center" shrinkToFit="1"/>
      <protection hidden="1"/>
    </xf>
    <xf numFmtId="0" fontId="24" fillId="0" borderId="64" xfId="0" applyFont="1" applyBorder="1" applyAlignment="1" applyProtection="1">
      <alignment horizontal="center" vertical="center" shrinkToFit="1"/>
      <protection hidden="1"/>
    </xf>
    <xf numFmtId="0" fontId="24" fillId="0" borderId="65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49" xfId="0" applyFont="1" applyBorder="1" applyAlignment="1" applyProtection="1">
      <alignment horizontal="center" vertical="center"/>
      <protection hidden="1"/>
    </xf>
    <xf numFmtId="0" fontId="24" fillId="0" borderId="51" xfId="0" applyFont="1" applyBorder="1" applyAlignment="1" applyProtection="1">
      <alignment horizontal="center" vertical="center" shrinkToFit="1"/>
      <protection hidden="1"/>
    </xf>
    <xf numFmtId="0" fontId="24" fillId="0" borderId="41" xfId="0" applyFont="1" applyBorder="1" applyAlignment="1" applyProtection="1">
      <alignment horizontal="center" vertical="center" shrinkToFit="1"/>
      <protection hidden="1"/>
    </xf>
    <xf numFmtId="0" fontId="27" fillId="42" borderId="66" xfId="0" applyFont="1" applyFill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1" fontId="24" fillId="0" borderId="49" xfId="0" applyNumberFormat="1" applyFont="1" applyBorder="1" applyAlignment="1" applyProtection="1">
      <alignment horizontal="center" vertical="center"/>
      <protection hidden="1"/>
    </xf>
    <xf numFmtId="1" fontId="24" fillId="0" borderId="14" xfId="0" applyNumberFormat="1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 shrinkToFit="1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0" fontId="24" fillId="0" borderId="33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34" xfId="0" applyFont="1" applyBorder="1" applyAlignment="1" applyProtection="1">
      <alignment horizontal="center" vertical="center" shrinkToFit="1"/>
      <protection hidden="1"/>
    </xf>
    <xf numFmtId="0" fontId="24" fillId="0" borderId="67" xfId="0" applyFont="1" applyBorder="1" applyAlignment="1" applyProtection="1">
      <alignment horizontal="center" vertical="center" shrinkToFit="1"/>
      <protection hidden="1"/>
    </xf>
    <xf numFmtId="0" fontId="27" fillId="33" borderId="54" xfId="0" applyFont="1" applyFill="1" applyBorder="1" applyAlignment="1" applyProtection="1">
      <alignment horizontal="center" vertical="center"/>
      <protection hidden="1"/>
    </xf>
    <xf numFmtId="171" fontId="24" fillId="0" borderId="68" xfId="0" applyNumberFormat="1" applyFont="1" applyBorder="1" applyAlignment="1" applyProtection="1">
      <alignment horizontal="center" vertical="center" shrinkToFit="1"/>
      <protection hidden="1"/>
    </xf>
    <xf numFmtId="171" fontId="24" fillId="0" borderId="51" xfId="0" applyNumberFormat="1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25" fillId="42" borderId="43" xfId="0" applyFont="1" applyFill="1" applyBorder="1" applyAlignment="1" applyProtection="1">
      <alignment horizontal="center" textRotation="90"/>
      <protection hidden="1"/>
    </xf>
    <xf numFmtId="0" fontId="25" fillId="42" borderId="44" xfId="0" applyFont="1" applyFill="1" applyBorder="1" applyAlignment="1" applyProtection="1">
      <alignment horizontal="center" textRotation="90"/>
      <protection hidden="1"/>
    </xf>
    <xf numFmtId="0" fontId="25" fillId="42" borderId="69" xfId="0" applyFont="1" applyFill="1" applyBorder="1" applyAlignment="1" applyProtection="1">
      <alignment horizontal="center" textRotation="90"/>
      <protection hidden="1"/>
    </xf>
    <xf numFmtId="0" fontId="25" fillId="42" borderId="62" xfId="0" applyFont="1" applyFill="1" applyBorder="1" applyAlignment="1" applyProtection="1">
      <alignment horizontal="center" textRotation="90"/>
      <protection hidden="1"/>
    </xf>
    <xf numFmtId="0" fontId="25" fillId="42" borderId="45" xfId="0" applyFont="1" applyFill="1" applyBorder="1" applyAlignment="1" applyProtection="1">
      <alignment horizontal="center" textRotation="90"/>
      <protection hidden="1"/>
    </xf>
    <xf numFmtId="0" fontId="25" fillId="42" borderId="46" xfId="0" applyFont="1" applyFill="1" applyBorder="1" applyAlignment="1" applyProtection="1">
      <alignment horizontal="center" textRotation="90"/>
      <protection hidden="1"/>
    </xf>
    <xf numFmtId="0" fontId="24" fillId="42" borderId="44" xfId="0" applyFont="1" applyFill="1" applyBorder="1" applyAlignment="1" applyProtection="1">
      <alignment horizontal="center" textRotation="90"/>
      <protection hidden="1"/>
    </xf>
    <xf numFmtId="0" fontId="24" fillId="42" borderId="62" xfId="0" applyFont="1" applyFill="1" applyBorder="1" applyAlignment="1" applyProtection="1">
      <alignment horizontal="center" textRotation="90"/>
      <protection hidden="1"/>
    </xf>
    <xf numFmtId="0" fontId="24" fillId="42" borderId="46" xfId="0" applyFont="1" applyFill="1" applyBorder="1" applyAlignment="1" applyProtection="1">
      <alignment horizontal="center" textRotation="90"/>
      <protection hidden="1"/>
    </xf>
    <xf numFmtId="0" fontId="24" fillId="34" borderId="55" xfId="0" applyFont="1" applyFill="1" applyBorder="1" applyAlignment="1" applyProtection="1">
      <alignment horizontal="center" vertical="center" shrinkToFit="1"/>
      <protection hidden="1"/>
    </xf>
    <xf numFmtId="0" fontId="24" fillId="34" borderId="56" xfId="0" applyFont="1" applyFill="1" applyBorder="1" applyAlignment="1" applyProtection="1">
      <alignment horizontal="center" vertical="center" shrinkToFit="1"/>
      <protection hidden="1"/>
    </xf>
    <xf numFmtId="0" fontId="24" fillId="0" borderId="70" xfId="0" applyFont="1" applyBorder="1" applyAlignment="1" applyProtection="1">
      <alignment horizontal="center" vertical="center" shrinkToFit="1"/>
      <protection hidden="1"/>
    </xf>
    <xf numFmtId="171" fontId="24" fillId="0" borderId="68" xfId="0" applyNumberFormat="1" applyFont="1" applyBorder="1" applyAlignment="1" applyProtection="1">
      <alignment horizontal="center" vertical="center"/>
      <protection hidden="1"/>
    </xf>
    <xf numFmtId="171" fontId="24" fillId="0" borderId="51" xfId="0" applyNumberFormat="1" applyFont="1" applyBorder="1" applyAlignment="1" applyProtection="1">
      <alignment horizontal="center" vertical="center"/>
      <protection hidden="1"/>
    </xf>
    <xf numFmtId="0" fontId="24" fillId="0" borderId="53" xfId="0" applyFont="1" applyBorder="1" applyAlignment="1" applyProtection="1">
      <alignment horizontal="center" vertical="center" shrinkToFit="1"/>
      <protection hidden="1"/>
    </xf>
    <xf numFmtId="0" fontId="24" fillId="0" borderId="27" xfId="0" applyFont="1" applyBorder="1" applyAlignment="1" applyProtection="1">
      <alignment horizontal="center" vertical="center" shrinkToFit="1"/>
      <protection hidden="1"/>
    </xf>
    <xf numFmtId="0" fontId="27" fillId="37" borderId="54" xfId="0" applyFont="1" applyFill="1" applyBorder="1" applyAlignment="1" applyProtection="1">
      <alignment horizontal="center" vertical="center"/>
      <protection hidden="1"/>
    </xf>
    <xf numFmtId="166" fontId="24" fillId="0" borderId="44" xfId="0" applyNumberFormat="1" applyFont="1" applyFill="1" applyBorder="1" applyAlignment="1" applyProtection="1">
      <alignment horizontal="center" vertical="center"/>
      <protection hidden="1"/>
    </xf>
    <xf numFmtId="166" fontId="24" fillId="0" borderId="46" xfId="0" applyNumberFormat="1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left" vertical="center" shrinkToFit="1"/>
      <protection hidden="1"/>
    </xf>
    <xf numFmtId="0" fontId="24" fillId="0" borderId="70" xfId="0" applyFont="1" applyFill="1" applyBorder="1" applyAlignment="1" applyProtection="1">
      <alignment horizontal="left" vertical="center" shrinkToFit="1"/>
      <protection hidden="1"/>
    </xf>
    <xf numFmtId="0" fontId="24" fillId="0" borderId="35" xfId="0" applyFont="1" applyFill="1" applyBorder="1" applyAlignment="1" applyProtection="1">
      <alignment horizontal="left" vertical="center" shrinkToFit="1"/>
      <protection hidden="1"/>
    </xf>
    <xf numFmtId="0" fontId="27" fillId="36" borderId="31" xfId="0" applyFont="1" applyFill="1" applyBorder="1" applyAlignment="1" applyProtection="1">
      <alignment horizontal="center" vertical="center"/>
      <protection hidden="1"/>
    </xf>
    <xf numFmtId="0" fontId="27" fillId="36" borderId="32" xfId="0" applyFont="1" applyFill="1" applyBorder="1" applyAlignment="1" applyProtection="1">
      <alignment horizontal="center" vertical="center"/>
      <protection hidden="1"/>
    </xf>
    <xf numFmtId="0" fontId="27" fillId="36" borderId="54" xfId="0" applyFont="1" applyFill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27" fillId="43" borderId="31" xfId="0" applyFont="1" applyFill="1" applyBorder="1" applyAlignment="1" applyProtection="1">
      <alignment horizontal="center" vertical="center"/>
      <protection hidden="1"/>
    </xf>
    <xf numFmtId="0" fontId="27" fillId="43" borderId="32" xfId="0" applyFont="1" applyFill="1" applyBorder="1" applyAlignment="1" applyProtection="1">
      <alignment horizontal="center" vertical="center"/>
      <protection hidden="1"/>
    </xf>
    <xf numFmtId="0" fontId="27" fillId="43" borderId="54" xfId="0" applyFont="1" applyFill="1" applyBorder="1" applyAlignment="1" applyProtection="1">
      <alignment horizontal="center" vertical="center"/>
      <protection hidden="1"/>
    </xf>
    <xf numFmtId="0" fontId="27" fillId="36" borderId="37" xfId="0" applyFont="1" applyFill="1" applyBorder="1" applyAlignment="1" applyProtection="1">
      <alignment horizontal="center" vertical="center"/>
      <protection hidden="1"/>
    </xf>
    <xf numFmtId="0" fontId="24" fillId="0" borderId="71" xfId="0" applyFont="1" applyBorder="1" applyAlignment="1" applyProtection="1">
      <alignment horizontal="left" vertical="center" shrinkToFit="1"/>
      <protection hidden="1"/>
    </xf>
    <xf numFmtId="0" fontId="24" fillId="0" borderId="64" xfId="0" applyFont="1" applyBorder="1" applyAlignment="1" applyProtection="1">
      <alignment horizontal="left" vertical="center" shrinkToFit="1"/>
      <protection hidden="1"/>
    </xf>
    <xf numFmtId="0" fontId="24" fillId="42" borderId="12" xfId="0" applyFont="1" applyFill="1" applyBorder="1" applyAlignment="1" applyProtection="1">
      <alignment horizontal="center" vertical="center"/>
      <protection locked="0"/>
    </xf>
    <xf numFmtId="170" fontId="24" fillId="42" borderId="19" xfId="0" applyNumberFormat="1" applyFont="1" applyFill="1" applyBorder="1" applyAlignment="1" applyProtection="1">
      <alignment horizontal="right" vertical="center"/>
      <protection locked="0"/>
    </xf>
    <xf numFmtId="170" fontId="24" fillId="42" borderId="12" xfId="0" applyNumberFormat="1" applyFont="1" applyFill="1" applyBorder="1" applyAlignment="1" applyProtection="1">
      <alignment horizontal="right" vertical="center"/>
      <protection locked="0"/>
    </xf>
    <xf numFmtId="0" fontId="27" fillId="33" borderId="66" xfId="0" applyFont="1" applyFill="1" applyBorder="1" applyAlignment="1" applyProtection="1">
      <alignment horizontal="center" vertical="center"/>
      <protection hidden="1"/>
    </xf>
    <xf numFmtId="0" fontId="24" fillId="34" borderId="71" xfId="0" applyFont="1" applyFill="1" applyBorder="1" applyAlignment="1" applyProtection="1">
      <alignment horizontal="center" vertical="center" shrinkToFit="1"/>
      <protection hidden="1"/>
    </xf>
    <xf numFmtId="0" fontId="24" fillId="34" borderId="64" xfId="0" applyFont="1" applyFill="1" applyBorder="1" applyAlignment="1" applyProtection="1">
      <alignment horizontal="center" vertical="center" shrinkToFit="1"/>
      <protection hidden="1"/>
    </xf>
    <xf numFmtId="0" fontId="27" fillId="42" borderId="63" xfId="0" applyFont="1" applyFill="1" applyBorder="1" applyAlignment="1" applyProtection="1">
      <alignment horizontal="center" vertical="center" shrinkToFit="1"/>
      <protection hidden="1"/>
    </xf>
    <xf numFmtId="0" fontId="27" fillId="42" borderId="32" xfId="0" applyFont="1" applyFill="1" applyBorder="1" applyAlignment="1" applyProtection="1">
      <alignment horizontal="center" vertical="center" shrinkToFit="1"/>
      <protection hidden="1"/>
    </xf>
    <xf numFmtId="0" fontId="24" fillId="0" borderId="52" xfId="0" applyFont="1" applyBorder="1" applyAlignment="1" applyProtection="1">
      <alignment horizontal="center" vertical="center" shrinkToFit="1"/>
      <protection hidden="1"/>
    </xf>
    <xf numFmtId="0" fontId="24" fillId="42" borderId="72" xfId="0" applyFont="1" applyFill="1" applyBorder="1" applyAlignment="1" applyProtection="1">
      <alignment horizontal="center" textRotation="90"/>
      <protection hidden="1"/>
    </xf>
    <xf numFmtId="0" fontId="24" fillId="42" borderId="73" xfId="0" applyFont="1" applyFill="1" applyBorder="1" applyAlignment="1" applyProtection="1">
      <alignment horizontal="center" textRotation="90"/>
      <protection hidden="1"/>
    </xf>
    <xf numFmtId="0" fontId="24" fillId="42" borderId="74" xfId="0" applyFont="1" applyFill="1" applyBorder="1" applyAlignment="1" applyProtection="1">
      <alignment horizontal="center" textRotation="90"/>
      <protection hidden="1"/>
    </xf>
    <xf numFmtId="0" fontId="24" fillId="0" borderId="75" xfId="0" applyFont="1" applyBorder="1" applyAlignment="1" applyProtection="1">
      <alignment horizontal="center" vertical="center" shrinkToFit="1"/>
      <protection hidden="1"/>
    </xf>
    <xf numFmtId="0" fontId="24" fillId="0" borderId="75" xfId="0" applyFont="1" applyBorder="1" applyAlignment="1" applyProtection="1">
      <alignment horizontal="left" vertical="center" shrinkToFit="1"/>
      <protection hidden="1"/>
    </xf>
    <xf numFmtId="0" fontId="24" fillId="0" borderId="55" xfId="0" applyFont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4" fillId="40" borderId="27" xfId="0" applyFont="1" applyFill="1" applyBorder="1" applyAlignment="1" applyProtection="1">
      <alignment horizontal="center" vertical="center"/>
      <protection hidden="1"/>
    </xf>
    <xf numFmtId="0" fontId="24" fillId="40" borderId="18" xfId="0" applyFont="1" applyFill="1" applyBorder="1" applyAlignment="1" applyProtection="1">
      <alignment horizontal="center" vertical="center"/>
      <protection hidden="1"/>
    </xf>
    <xf numFmtId="0" fontId="27" fillId="34" borderId="47" xfId="0" applyFont="1" applyFill="1" applyBorder="1" applyAlignment="1" applyProtection="1">
      <alignment horizontal="center" vertical="center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0" fontId="24" fillId="40" borderId="56" xfId="0" applyFont="1" applyFill="1" applyBorder="1" applyAlignment="1" applyProtection="1">
      <alignment horizontal="center" vertical="center"/>
      <protection hidden="1"/>
    </xf>
    <xf numFmtId="0" fontId="24" fillId="40" borderId="76" xfId="0" applyFont="1" applyFill="1" applyBorder="1" applyAlignment="1" applyProtection="1">
      <alignment horizontal="center" vertical="center"/>
      <protection hidden="1"/>
    </xf>
    <xf numFmtId="0" fontId="18" fillId="33" borderId="63" xfId="0" applyFont="1" applyFill="1" applyBorder="1" applyAlignment="1" applyProtection="1">
      <alignment horizontal="center" vertical="center"/>
      <protection hidden="1"/>
    </xf>
    <xf numFmtId="0" fontId="18" fillId="33" borderId="32" xfId="0" applyFont="1" applyFill="1" applyBorder="1" applyAlignment="1" applyProtection="1">
      <alignment horizontal="center" vertical="center"/>
      <protection hidden="1"/>
    </xf>
    <xf numFmtId="0" fontId="18" fillId="33" borderId="37" xfId="0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5" fontId="2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1" fillId="44" borderId="28" xfId="0" applyFont="1" applyFill="1" applyBorder="1" applyAlignment="1" applyProtection="1">
      <alignment horizontal="left" vertical="center" shrinkToFit="1"/>
      <protection locked="0"/>
    </xf>
    <xf numFmtId="0" fontId="31" fillId="44" borderId="12" xfId="0" applyFont="1" applyFill="1" applyBorder="1" applyAlignment="1" applyProtection="1">
      <alignment horizontal="left" vertical="center" shrinkToFit="1"/>
      <protection locked="0"/>
    </xf>
    <xf numFmtId="0" fontId="31" fillId="45" borderId="28" xfId="0" applyFont="1" applyFill="1" applyBorder="1" applyAlignment="1" applyProtection="1">
      <alignment horizontal="left" vertical="center" shrinkToFit="1"/>
      <protection locked="0"/>
    </xf>
    <xf numFmtId="0" fontId="31" fillId="45" borderId="12" xfId="0" applyFont="1" applyFill="1" applyBorder="1" applyAlignment="1" applyProtection="1">
      <alignment horizontal="left" vertical="center" shrinkToFit="1"/>
      <protection locked="0"/>
    </xf>
    <xf numFmtId="0" fontId="33" fillId="38" borderId="68" xfId="0" applyFont="1" applyFill="1" applyBorder="1" applyAlignment="1" applyProtection="1">
      <alignment horizontal="left" vertical="center" shrinkToFit="1"/>
      <protection locked="0"/>
    </xf>
    <xf numFmtId="0" fontId="33" fillId="38" borderId="13" xfId="0" applyFont="1" applyFill="1" applyBorder="1" applyAlignment="1" applyProtection="1">
      <alignment horizontal="left" vertical="center" shrinkToFit="1"/>
      <protection locked="0"/>
    </xf>
    <xf numFmtId="0" fontId="31" fillId="46" borderId="29" xfId="0" applyFont="1" applyFill="1" applyBorder="1" applyAlignment="1" applyProtection="1">
      <alignment horizontal="left" vertical="center" shrinkToFit="1"/>
      <protection locked="0"/>
    </xf>
    <xf numFmtId="0" fontId="31" fillId="46" borderId="11" xfId="0" applyFont="1" applyFill="1" applyBorder="1" applyAlignment="1" applyProtection="1">
      <alignment horizontal="left" vertical="center" shrinkToFit="1"/>
      <protection locked="0"/>
    </xf>
    <xf numFmtId="0" fontId="18" fillId="42" borderId="63" xfId="0" applyFont="1" applyFill="1" applyBorder="1" applyAlignment="1" applyProtection="1">
      <alignment horizontal="center" vertical="center"/>
      <protection hidden="1"/>
    </xf>
    <xf numFmtId="0" fontId="18" fillId="42" borderId="32" xfId="0" applyFont="1" applyFill="1" applyBorder="1" applyAlignment="1" applyProtection="1">
      <alignment horizontal="center" vertical="center"/>
      <protection hidden="1"/>
    </xf>
    <xf numFmtId="0" fontId="18" fillId="42" borderId="37" xfId="0" applyFont="1" applyFill="1" applyBorder="1" applyAlignment="1" applyProtection="1">
      <alignment horizontal="center" vertical="center"/>
      <protection hidden="1"/>
    </xf>
    <xf numFmtId="0" fontId="31" fillId="47" borderId="68" xfId="0" applyFont="1" applyFill="1" applyBorder="1" applyAlignment="1" applyProtection="1">
      <alignment horizontal="left" vertical="center" shrinkToFit="1"/>
      <protection locked="0"/>
    </xf>
    <xf numFmtId="0" fontId="31" fillId="47" borderId="13" xfId="0" applyFont="1" applyFill="1" applyBorder="1" applyAlignment="1" applyProtection="1">
      <alignment horizontal="left" vertical="center" shrinkToFit="1"/>
      <protection locked="0"/>
    </xf>
    <xf numFmtId="0" fontId="24" fillId="0" borderId="68" xfId="0" applyFont="1" applyBorder="1" applyAlignment="1" applyProtection="1">
      <alignment horizontal="left" vertical="center" shrinkToFi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4" fillId="0" borderId="34" xfId="0" applyFont="1" applyBorder="1" applyAlignment="1" applyProtection="1">
      <alignment horizontal="left" vertical="center" shrinkToFit="1"/>
      <protection locked="0"/>
    </xf>
    <xf numFmtId="0" fontId="33" fillId="41" borderId="68" xfId="0" applyFont="1" applyFill="1" applyBorder="1" applyAlignment="1" applyProtection="1">
      <alignment horizontal="left" vertical="center" shrinkToFit="1"/>
      <protection locked="0"/>
    </xf>
    <xf numFmtId="0" fontId="33" fillId="41" borderId="13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hidden="1"/>
    </xf>
    <xf numFmtId="0" fontId="25" fillId="33" borderId="43" xfId="0" applyFont="1" applyFill="1" applyBorder="1" applyAlignment="1" applyProtection="1">
      <alignment horizontal="center" textRotation="90"/>
      <protection hidden="1"/>
    </xf>
    <xf numFmtId="0" fontId="25" fillId="33" borderId="44" xfId="0" applyFont="1" applyFill="1" applyBorder="1" applyAlignment="1" applyProtection="1">
      <alignment horizontal="center" textRotation="90"/>
      <protection hidden="1"/>
    </xf>
    <xf numFmtId="0" fontId="25" fillId="33" borderId="69" xfId="0" applyFont="1" applyFill="1" applyBorder="1" applyAlignment="1" applyProtection="1">
      <alignment horizontal="center" textRotation="90"/>
      <protection hidden="1"/>
    </xf>
    <xf numFmtId="0" fontId="25" fillId="33" borderId="62" xfId="0" applyFont="1" applyFill="1" applyBorder="1" applyAlignment="1" applyProtection="1">
      <alignment horizontal="center" textRotation="90"/>
      <protection hidden="1"/>
    </xf>
    <xf numFmtId="0" fontId="25" fillId="33" borderId="45" xfId="0" applyFont="1" applyFill="1" applyBorder="1" applyAlignment="1" applyProtection="1">
      <alignment horizontal="center" textRotation="90"/>
      <protection hidden="1"/>
    </xf>
    <xf numFmtId="0" fontId="25" fillId="33" borderId="46" xfId="0" applyFont="1" applyFill="1" applyBorder="1" applyAlignment="1" applyProtection="1">
      <alignment horizontal="center" textRotation="90"/>
      <protection hidden="1"/>
    </xf>
    <xf numFmtId="0" fontId="24" fillId="0" borderId="68" xfId="0" applyFont="1" applyBorder="1" applyAlignment="1" applyProtection="1">
      <alignment horizontal="center" vertical="center"/>
      <protection hidden="1"/>
    </xf>
    <xf numFmtId="0" fontId="24" fillId="0" borderId="51" xfId="0" applyFont="1" applyBorder="1" applyAlignment="1" applyProtection="1">
      <alignment horizontal="center" vertical="center"/>
      <protection hidden="1"/>
    </xf>
    <xf numFmtId="0" fontId="31" fillId="48" borderId="28" xfId="0" applyFont="1" applyFill="1" applyBorder="1" applyAlignment="1" applyProtection="1">
      <alignment horizontal="left" vertical="center" shrinkToFit="1"/>
      <protection locked="0"/>
    </xf>
    <xf numFmtId="0" fontId="31" fillId="48" borderId="12" xfId="0" applyFont="1" applyFill="1" applyBorder="1" applyAlignment="1" applyProtection="1">
      <alignment horizontal="left" vertical="center" shrinkToFit="1"/>
      <protection locked="0"/>
    </xf>
    <xf numFmtId="0" fontId="31" fillId="49" borderId="28" xfId="0" applyFont="1" applyFill="1" applyBorder="1" applyAlignment="1" applyProtection="1">
      <alignment horizontal="left" vertical="center" shrinkToFit="1"/>
      <protection locked="0"/>
    </xf>
    <xf numFmtId="0" fontId="31" fillId="49" borderId="12" xfId="0" applyFont="1" applyFill="1" applyBorder="1" applyAlignment="1" applyProtection="1">
      <alignment horizontal="left" vertical="center" shrinkToFit="1"/>
      <protection locked="0"/>
    </xf>
    <xf numFmtId="0" fontId="27" fillId="34" borderId="54" xfId="0" applyFont="1" applyFill="1" applyBorder="1" applyAlignment="1" applyProtection="1">
      <alignment horizontal="center" vertical="center"/>
      <protection hidden="1"/>
    </xf>
    <xf numFmtId="0" fontId="0" fillId="41" borderId="17" xfId="0" applyFont="1" applyFill="1" applyBorder="1" applyAlignment="1" applyProtection="1">
      <alignment horizontal="left" vertical="center" shrinkToFit="1"/>
      <protection hidden="1"/>
    </xf>
    <xf numFmtId="0" fontId="31" fillId="34" borderId="68" xfId="0" applyFont="1" applyFill="1" applyBorder="1" applyAlignment="1" applyProtection="1">
      <alignment horizontal="left" vertical="center" shrinkToFit="1"/>
      <protection locked="0"/>
    </xf>
    <xf numFmtId="0" fontId="31" fillId="34" borderId="13" xfId="0" applyFont="1" applyFill="1" applyBorder="1" applyAlignment="1" applyProtection="1">
      <alignment horizontal="left" vertical="center" shrinkToFit="1"/>
      <protection locked="0"/>
    </xf>
    <xf numFmtId="0" fontId="31" fillId="50" borderId="28" xfId="0" applyFont="1" applyFill="1" applyBorder="1" applyAlignment="1" applyProtection="1">
      <alignment horizontal="left" vertical="center" shrinkToFit="1"/>
      <protection locked="0"/>
    </xf>
    <xf numFmtId="0" fontId="31" fillId="50" borderId="12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75" fontId="20" fillId="0" borderId="0" xfId="0" applyNumberFormat="1" applyFont="1" applyBorder="1" applyAlignment="1" applyProtection="1">
      <alignment horizontal="left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27" fillId="43" borderId="63" xfId="0" applyFont="1" applyFill="1" applyBorder="1" applyAlignment="1" applyProtection="1">
      <alignment horizontal="center" vertical="center"/>
      <protection hidden="1"/>
    </xf>
    <xf numFmtId="0" fontId="24" fillId="0" borderId="77" xfId="0" applyFont="1" applyFill="1" applyBorder="1" applyAlignment="1" applyProtection="1">
      <alignment horizontal="center" vertical="center"/>
      <protection hidden="1"/>
    </xf>
    <xf numFmtId="0" fontId="24" fillId="0" borderId="48" xfId="0" applyFont="1" applyFill="1" applyBorder="1" applyAlignment="1" applyProtection="1">
      <alignment horizontal="center" vertical="center"/>
      <protection hidden="1"/>
    </xf>
    <xf numFmtId="0" fontId="24" fillId="0" borderId="78" xfId="0" applyFont="1" applyFill="1" applyBorder="1" applyAlignment="1" applyProtection="1">
      <alignment horizontal="center" vertical="center"/>
      <protection hidden="1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0" fontId="24" fillId="0" borderId="79" xfId="0" applyFont="1" applyBorder="1" applyAlignment="1" applyProtection="1">
      <alignment horizontal="center" vertical="center"/>
      <protection hidden="1"/>
    </xf>
    <xf numFmtId="0" fontId="24" fillId="0" borderId="70" xfId="0" applyFont="1" applyBorder="1" applyAlignment="1" applyProtection="1">
      <alignment horizontal="center" vertical="center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0" borderId="34" xfId="0" applyFont="1" applyBorder="1" applyAlignment="1" applyProtection="1">
      <alignment horizontal="left" vertical="center" shrinkToFit="1"/>
      <protection hidden="1"/>
    </xf>
    <xf numFmtId="0" fontId="24" fillId="0" borderId="35" xfId="0" applyFont="1" applyBorder="1" applyAlignment="1" applyProtection="1">
      <alignment horizontal="left" vertical="center" shrinkToFit="1"/>
      <protection hidden="1"/>
    </xf>
    <xf numFmtId="0" fontId="24" fillId="0" borderId="10" xfId="0" applyFont="1" applyBorder="1" applyAlignment="1" applyProtection="1">
      <alignment horizontal="left" vertical="center" shrinkToFit="1"/>
      <protection hidden="1"/>
    </xf>
    <xf numFmtId="0" fontId="24" fillId="0" borderId="36" xfId="0" applyFont="1" applyBorder="1" applyAlignment="1" applyProtection="1">
      <alignment horizontal="left" vertical="center" shrinkToFit="1"/>
      <protection hidden="1"/>
    </xf>
    <xf numFmtId="0" fontId="24" fillId="0" borderId="19" xfId="0" applyFont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67" xfId="0" applyFont="1" applyBorder="1" applyAlignment="1" applyProtection="1">
      <alignment horizontal="left" vertical="center" shrinkToFit="1"/>
      <protection hidden="1"/>
    </xf>
    <xf numFmtId="0" fontId="24" fillId="0" borderId="51" xfId="0" applyFont="1" applyFill="1" applyBorder="1" applyAlignment="1" applyProtection="1">
      <alignment horizontal="center" vertical="center"/>
      <protection hidden="1"/>
    </xf>
    <xf numFmtId="170" fontId="24" fillId="0" borderId="35" xfId="0" applyNumberFormat="1" applyFont="1" applyFill="1" applyBorder="1" applyAlignment="1" applyProtection="1">
      <alignment horizontal="right" vertical="center"/>
      <protection locked="0"/>
    </xf>
    <xf numFmtId="170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70" xfId="0" applyFont="1" applyFill="1" applyBorder="1" applyAlignment="1" applyProtection="1">
      <alignment horizontal="center" vertical="center"/>
      <protection locked="0"/>
    </xf>
    <xf numFmtId="0" fontId="27" fillId="43" borderId="3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166" fontId="38" fillId="33" borderId="80" xfId="0" applyNumberFormat="1" applyFont="1" applyFill="1" applyBorder="1" applyAlignment="1">
      <alignment horizontal="center" vertical="center" textRotation="90" shrinkToFit="1"/>
    </xf>
    <xf numFmtId="0" fontId="38" fillId="0" borderId="81" xfId="0" applyFont="1" applyBorder="1" applyAlignment="1">
      <alignment horizontal="center" vertical="center" textRotation="90" shrinkToFit="1"/>
    </xf>
    <xf numFmtId="0" fontId="38" fillId="0" borderId="82" xfId="0" applyFont="1" applyBorder="1" applyAlignment="1">
      <alignment horizontal="center" vertical="center" textRotation="90" shrinkToFit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 vertical="center"/>
      <protection hidden="1"/>
    </xf>
    <xf numFmtId="171" fontId="20" fillId="0" borderId="65" xfId="0" applyNumberFormat="1" applyFont="1" applyBorder="1" applyAlignment="1" applyProtection="1">
      <alignment horizontal="center" vertical="center" shrinkToFit="1"/>
      <protection hidden="1"/>
    </xf>
    <xf numFmtId="171" fontId="20" fillId="0" borderId="41" xfId="0" applyNumberFormat="1" applyFont="1" applyBorder="1" applyAlignment="1" applyProtection="1">
      <alignment horizontal="center" vertical="center" shrinkToFit="1"/>
      <protection hidden="1"/>
    </xf>
    <xf numFmtId="0" fontId="20" fillId="0" borderId="71" xfId="0" applyFont="1" applyBorder="1" applyAlignment="1" applyProtection="1">
      <alignment horizontal="left" vertical="center" shrinkToFit="1"/>
      <protection hidden="1"/>
    </xf>
    <xf numFmtId="0" fontId="20" fillId="0" borderId="64" xfId="0" applyFont="1" applyBorder="1" applyAlignment="1" applyProtection="1">
      <alignment horizontal="left" vertical="center" shrinkToFit="1"/>
      <protection hidden="1"/>
    </xf>
    <xf numFmtId="0" fontId="20" fillId="0" borderId="64" xfId="0" applyFont="1" applyBorder="1" applyAlignment="1" applyProtection="1">
      <alignment horizontal="center" vertical="center" shrinkToFit="1"/>
      <protection hidden="1"/>
    </xf>
    <xf numFmtId="0" fontId="20" fillId="0" borderId="65" xfId="0" applyFont="1" applyBorder="1" applyAlignment="1" applyProtection="1">
      <alignment horizontal="center" vertical="center" shrinkToFit="1"/>
      <protection hidden="1"/>
    </xf>
    <xf numFmtId="0" fontId="20" fillId="0" borderId="41" xfId="0" applyFont="1" applyBorder="1" applyAlignment="1" applyProtection="1">
      <alignment horizontal="center" vertical="center" shrinkToFit="1"/>
      <protection hidden="1"/>
    </xf>
    <xf numFmtId="1" fontId="20" fillId="0" borderId="41" xfId="0" applyNumberFormat="1" applyFont="1" applyBorder="1" applyAlignment="1" applyProtection="1">
      <alignment horizontal="center" vertical="center" shrinkToFit="1"/>
      <protection hidden="1"/>
    </xf>
    <xf numFmtId="1" fontId="20" fillId="0" borderId="71" xfId="0" applyNumberFormat="1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0" fillId="0" borderId="24" xfId="0" applyFont="1" applyBorder="1" applyAlignment="1" applyProtection="1">
      <alignment horizontal="center" vertical="center" shrinkToFit="1"/>
      <protection hidden="1"/>
    </xf>
    <xf numFmtId="1" fontId="20" fillId="0" borderId="18" xfId="0" applyNumberFormat="1" applyFont="1" applyBorder="1" applyAlignment="1" applyProtection="1">
      <alignment horizontal="center" vertical="center" shrinkToFit="1"/>
      <protection hidden="1"/>
    </xf>
    <xf numFmtId="1" fontId="20" fillId="0" borderId="52" xfId="0" applyNumberFormat="1" applyFont="1" applyBorder="1" applyAlignment="1" applyProtection="1">
      <alignment horizontal="center" vertical="center" shrinkToFit="1"/>
      <protection hidden="1"/>
    </xf>
    <xf numFmtId="0" fontId="20" fillId="34" borderId="71" xfId="0" applyFont="1" applyFill="1" applyBorder="1" applyAlignment="1" applyProtection="1">
      <alignment horizontal="center" vertical="center" shrinkToFit="1"/>
      <protection hidden="1"/>
    </xf>
    <xf numFmtId="0" fontId="20" fillId="34" borderId="64" xfId="0" applyFont="1" applyFill="1" applyBorder="1" applyAlignment="1" applyProtection="1">
      <alignment horizontal="center" vertical="center" shrinkToFit="1"/>
      <protection hidden="1"/>
    </xf>
    <xf numFmtId="0" fontId="20" fillId="0" borderId="33" xfId="0" applyFont="1" applyBorder="1" applyAlignment="1" applyProtection="1">
      <alignment horizontal="center" vertical="center" shrinkToFit="1"/>
      <protection hidden="1"/>
    </xf>
    <xf numFmtId="0" fontId="20" fillId="0" borderId="51" xfId="0" applyFont="1" applyBorder="1" applyAlignment="1" applyProtection="1">
      <alignment horizontal="center" vertical="center" shrinkToFit="1"/>
      <protection hidden="1"/>
    </xf>
    <xf numFmtId="171" fontId="20" fillId="0" borderId="27" xfId="0" applyNumberFormat="1" applyFont="1" applyBorder="1" applyAlignment="1" applyProtection="1">
      <alignment horizontal="center" vertical="center" shrinkToFit="1"/>
      <protection hidden="1"/>
    </xf>
    <xf numFmtId="171" fontId="20" fillId="0" borderId="18" xfId="0" applyNumberFormat="1" applyFont="1" applyBorder="1" applyAlignment="1" applyProtection="1">
      <alignment horizontal="center" vertical="center" shrinkToFit="1"/>
      <protection hidden="1"/>
    </xf>
    <xf numFmtId="0" fontId="20" fillId="0" borderId="52" xfId="0" applyFont="1" applyBorder="1" applyAlignment="1" applyProtection="1">
      <alignment horizontal="left" vertical="center" shrinkToFit="1"/>
      <protection hidden="1"/>
    </xf>
    <xf numFmtId="0" fontId="20" fillId="0" borderId="53" xfId="0" applyFont="1" applyBorder="1" applyAlignment="1" applyProtection="1">
      <alignment horizontal="left" vertical="center" shrinkToFit="1"/>
      <protection hidden="1"/>
    </xf>
    <xf numFmtId="0" fontId="20" fillId="0" borderId="53" xfId="0" applyFont="1" applyBorder="1" applyAlignment="1" applyProtection="1">
      <alignment horizontal="center" vertical="center" shrinkToFit="1"/>
      <protection hidden="1"/>
    </xf>
    <xf numFmtId="0" fontId="20" fillId="0" borderId="27" xfId="0" applyFont="1" applyBorder="1" applyAlignment="1" applyProtection="1">
      <alignment horizontal="center" vertical="center" shrinkToFit="1"/>
      <protection hidden="1"/>
    </xf>
    <xf numFmtId="0" fontId="20" fillId="34" borderId="18" xfId="0" applyFont="1" applyFill="1" applyBorder="1" applyAlignment="1" applyProtection="1">
      <alignment horizontal="center" vertical="center" shrinkToFit="1"/>
      <protection hidden="1"/>
    </xf>
    <xf numFmtId="0" fontId="20" fillId="0" borderId="52" xfId="0" applyFont="1" applyBorder="1" applyAlignment="1" applyProtection="1">
      <alignment horizontal="center" vertical="center" shrinkToFit="1"/>
      <protection hidden="1"/>
    </xf>
    <xf numFmtId="1" fontId="20" fillId="0" borderId="76" xfId="0" applyNumberFormat="1" applyFont="1" applyBorder="1" applyAlignment="1" applyProtection="1">
      <alignment horizontal="center" vertical="center" shrinkToFit="1"/>
      <protection hidden="1"/>
    </xf>
    <xf numFmtId="1" fontId="20" fillId="0" borderId="75" xfId="0" applyNumberFormat="1" applyFont="1" applyBorder="1" applyAlignment="1" applyProtection="1">
      <alignment horizontal="center" vertical="center" shrinkToFit="1"/>
      <protection hidden="1"/>
    </xf>
    <xf numFmtId="0" fontId="20" fillId="0" borderId="75" xfId="0" applyFont="1" applyBorder="1" applyAlignment="1" applyProtection="1">
      <alignment horizontal="center" vertical="center" shrinkToFit="1"/>
      <protection hidden="1"/>
    </xf>
    <xf numFmtId="0" fontId="20" fillId="0" borderId="55" xfId="0" applyFont="1" applyBorder="1" applyAlignment="1" applyProtection="1">
      <alignment horizontal="center" vertical="center" shrinkToFit="1"/>
      <protection hidden="1"/>
    </xf>
    <xf numFmtId="0" fontId="20" fillId="0" borderId="56" xfId="0" applyFont="1" applyBorder="1" applyAlignment="1" applyProtection="1">
      <alignment horizontal="center" vertical="center" shrinkToFit="1"/>
      <protection hidden="1"/>
    </xf>
    <xf numFmtId="0" fontId="20" fillId="0" borderId="76" xfId="0" applyFont="1" applyBorder="1" applyAlignment="1" applyProtection="1">
      <alignment horizontal="center" vertical="center" shrinkToFit="1"/>
      <protection hidden="1"/>
    </xf>
    <xf numFmtId="171" fontId="20" fillId="0" borderId="56" xfId="0" applyNumberFormat="1" applyFont="1" applyBorder="1" applyAlignment="1" applyProtection="1">
      <alignment horizontal="center" vertical="center" shrinkToFit="1"/>
      <protection hidden="1"/>
    </xf>
    <xf numFmtId="171" fontId="20" fillId="0" borderId="76" xfId="0" applyNumberFormat="1" applyFont="1" applyBorder="1" applyAlignment="1" applyProtection="1">
      <alignment horizontal="center" vertical="center" shrinkToFit="1"/>
      <protection hidden="1"/>
    </xf>
    <xf numFmtId="0" fontId="20" fillId="0" borderId="75" xfId="0" applyFont="1" applyBorder="1" applyAlignment="1" applyProtection="1">
      <alignment horizontal="left" vertical="center" shrinkToFit="1"/>
      <protection hidden="1"/>
    </xf>
    <xf numFmtId="0" fontId="20" fillId="0" borderId="55" xfId="0" applyFont="1" applyBorder="1" applyAlignment="1" applyProtection="1">
      <alignment horizontal="left" vertical="center" shrinkToFit="1"/>
      <protection hidden="1"/>
    </xf>
    <xf numFmtId="0" fontId="20" fillId="34" borderId="55" xfId="0" applyFont="1" applyFill="1" applyBorder="1" applyAlignment="1" applyProtection="1">
      <alignment horizontal="center" vertical="center" shrinkToFit="1"/>
      <protection hidden="1"/>
    </xf>
    <xf numFmtId="0" fontId="20" fillId="34" borderId="56" xfId="0" applyFont="1" applyFill="1" applyBorder="1" applyAlignment="1" applyProtection="1">
      <alignment horizontal="center" vertical="center" shrinkToFit="1"/>
      <protection hidden="1"/>
    </xf>
    <xf numFmtId="0" fontId="20" fillId="0" borderId="35" xfId="0" applyFont="1" applyBorder="1" applyAlignment="1" applyProtection="1">
      <alignment horizontal="center" vertical="center" shrinkToFit="1"/>
      <protection hidden="1"/>
    </xf>
    <xf numFmtId="0" fontId="20" fillId="0" borderId="70" xfId="0" applyFont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0" fillId="42" borderId="44" xfId="0" applyFont="1" applyFill="1" applyBorder="1" applyAlignment="1" applyProtection="1">
      <alignment horizontal="center" textRotation="90"/>
      <protection hidden="1"/>
    </xf>
    <xf numFmtId="0" fontId="20" fillId="42" borderId="62" xfId="0" applyFont="1" applyFill="1" applyBorder="1" applyAlignment="1" applyProtection="1">
      <alignment horizontal="center" textRotation="90"/>
      <protection hidden="1"/>
    </xf>
    <xf numFmtId="0" fontId="20" fillId="42" borderId="46" xfId="0" applyFont="1" applyFill="1" applyBorder="1" applyAlignment="1" applyProtection="1">
      <alignment horizontal="center" textRotation="90"/>
      <protection hidden="1"/>
    </xf>
    <xf numFmtId="0" fontId="20" fillId="42" borderId="72" xfId="0" applyFont="1" applyFill="1" applyBorder="1" applyAlignment="1" applyProtection="1">
      <alignment horizontal="center" textRotation="90"/>
      <protection hidden="1"/>
    </xf>
    <xf numFmtId="0" fontId="20" fillId="42" borderId="73" xfId="0" applyFont="1" applyFill="1" applyBorder="1" applyAlignment="1" applyProtection="1">
      <alignment horizontal="center" textRotation="90"/>
      <protection hidden="1"/>
    </xf>
    <xf numFmtId="0" fontId="20" fillId="42" borderId="74" xfId="0" applyFont="1" applyFill="1" applyBorder="1" applyAlignment="1" applyProtection="1">
      <alignment horizontal="center" textRotation="90"/>
      <protection hidden="1"/>
    </xf>
    <xf numFmtId="0" fontId="20" fillId="42" borderId="63" xfId="0" applyFont="1" applyFill="1" applyBorder="1" applyAlignment="1" applyProtection="1">
      <alignment horizontal="center" vertical="center" shrinkToFit="1"/>
      <protection hidden="1"/>
    </xf>
    <xf numFmtId="0" fontId="20" fillId="42" borderId="32" xfId="0" applyFont="1" applyFill="1" applyBorder="1" applyAlignment="1" applyProtection="1">
      <alignment horizontal="center" vertical="center" shrinkToFit="1"/>
      <protection hidden="1"/>
    </xf>
    <xf numFmtId="0" fontId="21" fillId="42" borderId="43" xfId="0" applyFont="1" applyFill="1" applyBorder="1" applyAlignment="1" applyProtection="1">
      <alignment horizontal="center" textRotation="90"/>
      <protection hidden="1"/>
    </xf>
    <xf numFmtId="0" fontId="21" fillId="42" borderId="44" xfId="0" applyFont="1" applyFill="1" applyBorder="1" applyAlignment="1" applyProtection="1">
      <alignment horizontal="center" textRotation="90"/>
      <protection hidden="1"/>
    </xf>
    <xf numFmtId="0" fontId="21" fillId="42" borderId="69" xfId="0" applyFont="1" applyFill="1" applyBorder="1" applyAlignment="1" applyProtection="1">
      <alignment horizontal="center" textRotation="90"/>
      <protection hidden="1"/>
    </xf>
    <xf numFmtId="0" fontId="21" fillId="42" borderId="62" xfId="0" applyFont="1" applyFill="1" applyBorder="1" applyAlignment="1" applyProtection="1">
      <alignment horizontal="center" textRotation="90"/>
      <protection hidden="1"/>
    </xf>
    <xf numFmtId="0" fontId="21" fillId="42" borderId="45" xfId="0" applyFont="1" applyFill="1" applyBorder="1" applyAlignment="1" applyProtection="1">
      <alignment horizontal="center" textRotation="90"/>
      <protection hidden="1"/>
    </xf>
    <xf numFmtId="0" fontId="21" fillId="42" borderId="46" xfId="0" applyFont="1" applyFill="1" applyBorder="1" applyAlignment="1" applyProtection="1">
      <alignment horizontal="center" textRotation="90"/>
      <protection hidden="1"/>
    </xf>
    <xf numFmtId="0" fontId="20" fillId="0" borderId="12" xfId="0" applyFont="1" applyFill="1" applyBorder="1" applyAlignment="1" applyProtection="1">
      <alignment horizontal="left" vertical="center" shrinkToFit="1"/>
      <protection hidden="1"/>
    </xf>
    <xf numFmtId="0" fontId="20" fillId="0" borderId="24" xfId="0" applyFont="1" applyFill="1" applyBorder="1" applyAlignment="1" applyProtection="1">
      <alignment horizontal="left" vertical="center" shrinkToFit="1"/>
      <protection hidden="1"/>
    </xf>
    <xf numFmtId="170" fontId="20" fillId="0" borderId="19" xfId="0" applyNumberFormat="1" applyFont="1" applyFill="1" applyBorder="1" applyAlignment="1" applyProtection="1">
      <alignment horizontal="right" vertical="center"/>
      <protection hidden="1"/>
    </xf>
    <xf numFmtId="170" fontId="20" fillId="0" borderId="12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4" fillId="0" borderId="33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34" xfId="0" applyFont="1" applyBorder="1" applyAlignment="1" applyProtection="1">
      <alignment horizontal="left" vertical="center"/>
      <protection hidden="1"/>
    </xf>
    <xf numFmtId="0" fontId="24" fillId="0" borderId="19" xfId="0" applyFont="1" applyBorder="1" applyAlignment="1" applyProtection="1">
      <alignment horizontal="left" vertic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67" xfId="0" applyFont="1" applyBorder="1" applyAlignment="1" applyProtection="1">
      <alignment horizontal="left" vertical="center"/>
      <protection hidden="1"/>
    </xf>
    <xf numFmtId="0" fontId="24" fillId="0" borderId="35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36" xfId="0" applyFont="1" applyBorder="1" applyAlignment="1" applyProtection="1">
      <alignment horizontal="left" vertical="center"/>
      <protection hidden="1"/>
    </xf>
    <xf numFmtId="0" fontId="20" fillId="0" borderId="28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67" xfId="0" applyFont="1" applyBorder="1" applyAlignment="1" applyProtection="1">
      <alignment horizontal="left" vertical="center" shrinkToFit="1"/>
      <protection hidden="1"/>
    </xf>
    <xf numFmtId="0" fontId="20" fillId="0" borderId="35" xfId="0" applyFont="1" applyFill="1" applyBorder="1" applyAlignment="1" applyProtection="1">
      <alignment horizontal="left" vertical="center" shrinkToFit="1"/>
      <protection hidden="1"/>
    </xf>
    <xf numFmtId="0" fontId="20" fillId="0" borderId="10" xfId="0" applyFont="1" applyFill="1" applyBorder="1" applyAlignment="1" applyProtection="1">
      <alignment horizontal="left" vertical="center" shrinkToFit="1"/>
      <protection hidden="1"/>
    </xf>
    <xf numFmtId="0" fontId="31" fillId="34" borderId="18" xfId="0" applyFont="1" applyFill="1" applyBorder="1" applyAlignment="1" applyProtection="1">
      <alignment horizontal="center" vertical="center" shrinkToFit="1"/>
      <protection hidden="1"/>
    </xf>
    <xf numFmtId="20" fontId="20" fillId="0" borderId="35" xfId="0" applyNumberFormat="1" applyFont="1" applyFill="1" applyBorder="1" applyAlignment="1" applyProtection="1">
      <alignment horizontal="center" vertical="center"/>
      <protection hidden="1"/>
    </xf>
    <xf numFmtId="2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79" xfId="0" applyFont="1" applyBorder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left" vertical="center" shrinkToFit="1"/>
      <protection hidden="1"/>
    </xf>
    <xf numFmtId="0" fontId="20" fillId="0" borderId="36" xfId="0" applyFont="1" applyBorder="1" applyAlignment="1" applyProtection="1">
      <alignment horizontal="left" vertical="center" shrinkToFit="1"/>
      <protection hidden="1"/>
    </xf>
    <xf numFmtId="0" fontId="20" fillId="0" borderId="68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34" xfId="0" applyFont="1" applyBorder="1" applyAlignment="1" applyProtection="1">
      <alignment horizontal="left" vertical="center" shrinkToFit="1"/>
      <protection hidden="1"/>
    </xf>
    <xf numFmtId="20" fontId="20" fillId="0" borderId="19" xfId="0" applyNumberFormat="1" applyFont="1" applyFill="1" applyBorder="1" applyAlignment="1" applyProtection="1">
      <alignment horizontal="center" vertical="center"/>
      <protection hidden="1"/>
    </xf>
    <xf numFmtId="20" fontId="20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left" vertical="center" shrinkToFit="1"/>
      <protection hidden="1"/>
    </xf>
    <xf numFmtId="0" fontId="20" fillId="0" borderId="70" xfId="0" applyFont="1" applyFill="1" applyBorder="1" applyAlignment="1" applyProtection="1">
      <alignment horizontal="left" vertical="center" shrinkToFit="1"/>
      <protection hidden="1"/>
    </xf>
    <xf numFmtId="0" fontId="20" fillId="33" borderId="38" xfId="0" applyFont="1" applyFill="1" applyBorder="1" applyAlignment="1" applyProtection="1">
      <alignment horizontal="center" textRotation="90"/>
      <protection hidden="1"/>
    </xf>
    <xf numFmtId="0" fontId="20" fillId="33" borderId="25" xfId="0" applyFont="1" applyFill="1" applyBorder="1" applyAlignment="1" applyProtection="1">
      <alignment horizontal="center" textRotation="90"/>
      <protection hidden="1"/>
    </xf>
    <xf numFmtId="0" fontId="20" fillId="33" borderId="58" xfId="0" applyFont="1" applyFill="1" applyBorder="1" applyAlignment="1" applyProtection="1">
      <alignment horizontal="center" textRotation="90"/>
      <protection hidden="1"/>
    </xf>
    <xf numFmtId="0" fontId="20" fillId="33" borderId="59" xfId="0" applyFont="1" applyFill="1" applyBorder="1" applyAlignment="1" applyProtection="1">
      <alignment horizontal="center" textRotation="90"/>
      <protection hidden="1"/>
    </xf>
    <xf numFmtId="0" fontId="20" fillId="33" borderId="0" xfId="0" applyFont="1" applyFill="1" applyBorder="1" applyAlignment="1" applyProtection="1">
      <alignment horizontal="center" textRotation="90"/>
      <protection hidden="1"/>
    </xf>
    <xf numFmtId="0" fontId="20" fillId="33" borderId="60" xfId="0" applyFont="1" applyFill="1" applyBorder="1" applyAlignment="1" applyProtection="1">
      <alignment horizontal="center" textRotation="90"/>
      <protection hidden="1"/>
    </xf>
    <xf numFmtId="0" fontId="20" fillId="33" borderId="49" xfId="0" applyFont="1" applyFill="1" applyBorder="1" applyAlignment="1" applyProtection="1">
      <alignment horizontal="center" textRotation="90"/>
      <protection hidden="1"/>
    </xf>
    <xf numFmtId="0" fontId="20" fillId="33" borderId="14" xfId="0" applyFont="1" applyFill="1" applyBorder="1" applyAlignment="1" applyProtection="1">
      <alignment horizontal="center" textRotation="90"/>
      <protection hidden="1"/>
    </xf>
    <xf numFmtId="0" fontId="20" fillId="33" borderId="61" xfId="0" applyFont="1" applyFill="1" applyBorder="1" applyAlignment="1" applyProtection="1">
      <alignment horizontal="center" textRotation="90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0" fillId="33" borderId="44" xfId="0" applyFont="1" applyFill="1" applyBorder="1" applyAlignment="1" applyProtection="1">
      <alignment horizontal="center" textRotation="90"/>
      <protection hidden="1"/>
    </xf>
    <xf numFmtId="0" fontId="20" fillId="33" borderId="62" xfId="0" applyFont="1" applyFill="1" applyBorder="1" applyAlignment="1" applyProtection="1">
      <alignment horizontal="center" textRotation="90"/>
      <protection hidden="1"/>
    </xf>
    <xf numFmtId="0" fontId="20" fillId="33" borderId="46" xfId="0" applyFont="1" applyFill="1" applyBorder="1" applyAlignment="1" applyProtection="1">
      <alignment horizontal="center" textRotation="90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70" xfId="0" applyFont="1" applyFill="1" applyBorder="1" applyAlignment="1" applyProtection="1">
      <alignment horizontal="left" vertical="center"/>
      <protection hidden="1"/>
    </xf>
    <xf numFmtId="0" fontId="24" fillId="0" borderId="35" xfId="0" applyFont="1" applyFill="1" applyBorder="1" applyAlignment="1" applyProtection="1">
      <alignment horizontal="left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1" fillId="33" borderId="44" xfId="0" applyFont="1" applyFill="1" applyBorder="1" applyAlignment="1" applyProtection="1">
      <alignment horizontal="center" textRotation="90"/>
      <protection hidden="1"/>
    </xf>
    <xf numFmtId="0" fontId="21" fillId="33" borderId="62" xfId="0" applyFont="1" applyFill="1" applyBorder="1" applyAlignment="1" applyProtection="1">
      <alignment horizontal="center" textRotation="90"/>
      <protection hidden="1"/>
    </xf>
    <xf numFmtId="0" fontId="21" fillId="33" borderId="46" xfId="0" applyFont="1" applyFill="1" applyBorder="1" applyAlignment="1" applyProtection="1">
      <alignment horizontal="center" textRotation="90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0" fontId="20" fillId="0" borderId="51" xfId="0" applyFont="1" applyFill="1" applyBorder="1" applyAlignment="1" applyProtection="1">
      <alignment horizontal="left" vertical="center" shrinkToFit="1"/>
      <protection hidden="1"/>
    </xf>
    <xf numFmtId="170" fontId="20" fillId="0" borderId="33" xfId="0" applyNumberFormat="1" applyFont="1" applyFill="1" applyBorder="1" applyAlignment="1" applyProtection="1">
      <alignment horizontal="right" vertical="center"/>
      <protection hidden="1"/>
    </xf>
    <xf numFmtId="170" fontId="20" fillId="0" borderId="13" xfId="0" applyNumberFormat="1" applyFont="1" applyFill="1" applyBorder="1" applyAlignment="1" applyProtection="1">
      <alignment horizontal="right" vertical="center"/>
      <protection hidden="1"/>
    </xf>
    <xf numFmtId="0" fontId="27" fillId="43" borderId="47" xfId="0" applyFont="1" applyFill="1" applyBorder="1" applyAlignment="1" applyProtection="1">
      <alignment horizontal="center" vertical="center"/>
      <protection hidden="1"/>
    </xf>
    <xf numFmtId="0" fontId="27" fillId="43" borderId="42" xfId="0" applyFont="1" applyFill="1" applyBorder="1" applyAlignment="1" applyProtection="1">
      <alignment horizontal="center" vertical="center"/>
      <protection hidden="1"/>
    </xf>
    <xf numFmtId="170" fontId="24" fillId="0" borderId="38" xfId="0" applyNumberFormat="1" applyFont="1" applyFill="1" applyBorder="1" applyAlignment="1" applyProtection="1">
      <alignment horizontal="right" vertical="center"/>
      <protection hidden="1"/>
    </xf>
    <xf numFmtId="170" fontId="24" fillId="0" borderId="25" xfId="0" applyNumberFormat="1" applyFont="1" applyFill="1" applyBorder="1" applyAlignment="1" applyProtection="1">
      <alignment horizontal="right" vertical="center"/>
      <protection hidden="1"/>
    </xf>
    <xf numFmtId="20" fontId="20" fillId="0" borderId="33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51" xfId="0" applyNumberFormat="1" applyFont="1" applyFill="1" applyBorder="1" applyAlignment="1" applyProtection="1">
      <alignment horizontal="center" vertical="center"/>
      <protection hidden="1"/>
    </xf>
    <xf numFmtId="0" fontId="21" fillId="33" borderId="43" xfId="0" applyFont="1" applyFill="1" applyBorder="1" applyAlignment="1" applyProtection="1">
      <alignment horizontal="center" textRotation="90"/>
      <protection hidden="1"/>
    </xf>
    <xf numFmtId="0" fontId="21" fillId="33" borderId="69" xfId="0" applyFont="1" applyFill="1" applyBorder="1" applyAlignment="1" applyProtection="1">
      <alignment horizontal="center" textRotation="90"/>
      <protection hidden="1"/>
    </xf>
    <xf numFmtId="0" fontId="21" fillId="33" borderId="45" xfId="0" applyFont="1" applyFill="1" applyBorder="1" applyAlignment="1" applyProtection="1">
      <alignment horizontal="center" textRotation="90"/>
      <protection hidden="1"/>
    </xf>
    <xf numFmtId="0" fontId="20" fillId="33" borderId="63" xfId="0" applyFont="1" applyFill="1" applyBorder="1" applyAlignment="1" applyProtection="1">
      <alignment horizontal="center" vertical="center" shrinkToFit="1"/>
      <protection hidden="1"/>
    </xf>
    <xf numFmtId="0" fontId="20" fillId="33" borderId="32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left" vertical="center" shrinkToFi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20" fillId="0" borderId="27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20" fillId="0" borderId="26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20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20" fillId="0" borderId="56" xfId="0" applyFont="1" applyFill="1" applyBorder="1" applyAlignment="1" applyProtection="1">
      <alignment horizontal="center" vertical="center"/>
      <protection hidden="1"/>
    </xf>
    <xf numFmtId="0" fontId="20" fillId="0" borderId="76" xfId="0" applyFont="1" applyFill="1" applyBorder="1" applyAlignment="1" applyProtection="1">
      <alignment horizontal="center" vertical="center"/>
      <protection hidden="1"/>
    </xf>
    <xf numFmtId="170" fontId="20" fillId="0" borderId="35" xfId="0" applyNumberFormat="1" applyFont="1" applyFill="1" applyBorder="1" applyAlignment="1" applyProtection="1">
      <alignment horizontal="right" vertical="center"/>
      <protection hidden="1"/>
    </xf>
    <xf numFmtId="170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20" fontId="20" fillId="0" borderId="70" xfId="0" applyNumberFormat="1" applyFont="1" applyFill="1" applyBorder="1" applyAlignment="1" applyProtection="1">
      <alignment horizontal="center" vertical="center"/>
      <protection hidden="1"/>
    </xf>
    <xf numFmtId="20" fontId="24" fillId="0" borderId="35" xfId="0" applyNumberFormat="1" applyFont="1" applyFill="1" applyBorder="1" applyAlignment="1" applyProtection="1">
      <alignment horizontal="center" vertical="center"/>
      <protection hidden="1"/>
    </xf>
    <xf numFmtId="20" fontId="24" fillId="0" borderId="1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64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104775</xdr:colOff>
      <xdr:row>9</xdr:row>
      <xdr:rowOff>219075</xdr:rowOff>
    </xdr:from>
    <xdr:to>
      <xdr:col>37</xdr:col>
      <xdr:colOff>114300</xdr:colOff>
      <xdr:row>14</xdr:row>
      <xdr:rowOff>219075</xdr:rowOff>
    </xdr:to>
    <xdr:pic>
      <xdr:nvPicPr>
        <xdr:cNvPr id="1" name="Grafik 4" descr="FC-Pera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9547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16</xdr:row>
      <xdr:rowOff>171450</xdr:rowOff>
    </xdr:from>
    <xdr:to>
      <xdr:col>67</xdr:col>
      <xdr:colOff>47625</xdr:colOff>
      <xdr:row>24</xdr:row>
      <xdr:rowOff>114300</xdr:rowOff>
    </xdr:to>
    <xdr:pic>
      <xdr:nvPicPr>
        <xdr:cNvPr id="2" name="Picture 29" descr="Foto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3448050"/>
          <a:ext cx="21717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104775</xdr:colOff>
      <xdr:row>1</xdr:row>
      <xdr:rowOff>76200</xdr:rowOff>
    </xdr:from>
    <xdr:to>
      <xdr:col>68</xdr:col>
      <xdr:colOff>133350</xdr:colOff>
      <xdr:row>3</xdr:row>
      <xdr:rowOff>114300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171450"/>
          <a:ext cx="3743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28575</xdr:colOff>
      <xdr:row>1</xdr:row>
      <xdr:rowOff>180975</xdr:rowOff>
    </xdr:from>
    <xdr:to>
      <xdr:col>57</xdr:col>
      <xdr:colOff>38100</xdr:colOff>
      <xdr:row>7</xdr:row>
      <xdr:rowOff>19050</xdr:rowOff>
    </xdr:to>
    <xdr:pic>
      <xdr:nvPicPr>
        <xdr:cNvPr id="1" name="Grafik 4" descr="FC-Pera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76225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480"/>
  <sheetViews>
    <sheetView tabSelected="1" zoomScalePageLayoutView="0" workbookViewId="0" topLeftCell="A13">
      <selection activeCell="T111" sqref="T111"/>
    </sheetView>
  </sheetViews>
  <sheetFormatPr defaultColWidth="0" defaultRowHeight="18" customHeight="1" zeroHeight="1"/>
  <cols>
    <col min="1" max="55" width="2.140625" style="1" customWidth="1"/>
    <col min="56" max="60" width="2.140625" style="2" customWidth="1"/>
    <col min="61" max="61" width="2.140625" style="3" customWidth="1"/>
    <col min="62" max="63" width="2.140625" style="4" customWidth="1"/>
    <col min="64" max="64" width="2.140625" style="5" customWidth="1"/>
    <col min="65" max="70" width="2.140625" style="6" customWidth="1"/>
    <col min="71" max="16384" width="2.140625" style="8" hidden="1" customWidth="1"/>
  </cols>
  <sheetData>
    <row r="1" ht="7.5" customHeight="1"/>
    <row r="2" spans="1:63" ht="33">
      <c r="A2" s="8"/>
      <c r="B2" s="193" t="s">
        <v>56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J2" s="10"/>
      <c r="BK2" s="10"/>
    </row>
    <row r="3" spans="2:70" s="11" customFormat="1" ht="27">
      <c r="B3" s="394" t="s">
        <v>68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W3" s="437" t="s">
        <v>0</v>
      </c>
      <c r="AX3" s="437"/>
      <c r="AY3" s="437"/>
      <c r="AZ3" s="437"/>
      <c r="BA3" s="437"/>
      <c r="BB3" s="437"/>
      <c r="BC3" s="437"/>
      <c r="BD3" s="437"/>
      <c r="BE3" s="437"/>
      <c r="BI3" s="12"/>
      <c r="BJ3" s="13"/>
      <c r="BK3" s="13"/>
      <c r="BL3" s="14"/>
      <c r="BM3" s="15"/>
      <c r="BN3" s="15"/>
      <c r="BO3" s="15"/>
      <c r="BP3" s="15"/>
      <c r="BQ3" s="15"/>
      <c r="BR3" s="15"/>
    </row>
    <row r="4" spans="2:70" s="18" customFormat="1" ht="15">
      <c r="B4" s="390" t="s">
        <v>69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BI4" s="19"/>
      <c r="BJ4" s="13"/>
      <c r="BK4" s="13"/>
      <c r="BL4" s="20"/>
      <c r="BM4" s="21"/>
      <c r="BN4" s="21"/>
      <c r="BO4" s="21"/>
      <c r="BP4" s="21"/>
      <c r="BQ4" s="21"/>
      <c r="BR4" s="21"/>
    </row>
    <row r="5" spans="43:70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25"/>
      <c r="BK5" s="25"/>
      <c r="BL5" s="20"/>
      <c r="BM5" s="21"/>
      <c r="BN5" s="21"/>
      <c r="BO5" s="21"/>
      <c r="BP5" s="21"/>
      <c r="BQ5" s="21"/>
      <c r="BR5" s="21"/>
    </row>
    <row r="6" spans="2:70" s="18" customFormat="1" ht="15.75">
      <c r="B6" s="395">
        <v>42518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26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3"/>
      <c r="BK6" s="13"/>
      <c r="BL6" s="20"/>
      <c r="BM6" s="21"/>
      <c r="BN6" s="21"/>
      <c r="BO6" s="21"/>
      <c r="BP6" s="21"/>
      <c r="BQ6" s="21"/>
      <c r="BR6" s="21"/>
    </row>
    <row r="7" spans="43:70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27"/>
      <c r="BK7" s="27"/>
      <c r="BL7" s="20"/>
      <c r="BM7" s="21"/>
      <c r="BN7" s="21"/>
      <c r="BO7" s="21"/>
      <c r="BP7" s="21"/>
      <c r="BQ7" s="21"/>
      <c r="BR7" s="21"/>
    </row>
    <row r="8" spans="2:70" s="18" customFormat="1" ht="15.75">
      <c r="B8" s="396" t="s">
        <v>70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3"/>
      <c r="BK8" s="13"/>
      <c r="BL8" s="20"/>
      <c r="BM8" s="21"/>
      <c r="BN8" s="21"/>
      <c r="BO8" s="21"/>
      <c r="BP8" s="21"/>
      <c r="BQ8" s="21"/>
      <c r="BR8" s="21"/>
    </row>
    <row r="9" spans="56:70" s="18" customFormat="1" ht="6" customHeight="1">
      <c r="BD9" s="23"/>
      <c r="BE9" s="23"/>
      <c r="BF9" s="23"/>
      <c r="BG9" s="23"/>
      <c r="BH9" s="23"/>
      <c r="BI9" s="19"/>
      <c r="BJ9" s="13"/>
      <c r="BK9" s="13"/>
      <c r="BL9" s="20"/>
      <c r="BM9" s="21"/>
      <c r="BN9" s="21"/>
      <c r="BO9" s="21"/>
      <c r="BP9" s="21"/>
      <c r="BQ9" s="21"/>
      <c r="BR9" s="21"/>
    </row>
    <row r="10" spans="2:70" s="18" customFormat="1" ht="18" customHeight="1">
      <c r="B10" s="124" t="s">
        <v>51</v>
      </c>
      <c r="BD10" s="23"/>
      <c r="BE10" s="23"/>
      <c r="BF10" s="23"/>
      <c r="BG10" s="23"/>
      <c r="BH10" s="23"/>
      <c r="BI10" s="19"/>
      <c r="BJ10" s="13"/>
      <c r="BK10" s="13"/>
      <c r="BL10" s="20"/>
      <c r="BM10" s="21"/>
      <c r="BN10" s="21"/>
      <c r="BO10" s="21"/>
      <c r="BP10" s="21"/>
      <c r="BQ10" s="21"/>
      <c r="BR10" s="21"/>
    </row>
    <row r="11" spans="2:70" s="29" customFormat="1" ht="18" customHeight="1">
      <c r="B11" s="198" t="s">
        <v>49</v>
      </c>
      <c r="C11" s="198"/>
      <c r="D11" s="198"/>
      <c r="E11" s="198"/>
      <c r="F11" s="198"/>
      <c r="G11" s="198"/>
      <c r="H11" s="386">
        <v>0.4166666666666667</v>
      </c>
      <c r="I11" s="386"/>
      <c r="J11" s="386"/>
      <c r="K11" s="386"/>
      <c r="L11" s="29" t="s">
        <v>1</v>
      </c>
      <c r="T11" s="30" t="s">
        <v>2</v>
      </c>
      <c r="U11" s="387">
        <v>1</v>
      </c>
      <c r="V11" s="387"/>
      <c r="W11" s="31" t="s">
        <v>3</v>
      </c>
      <c r="X11" s="389">
        <v>20</v>
      </c>
      <c r="Y11" s="389"/>
      <c r="Z11" s="389"/>
      <c r="AA11" s="389"/>
      <c r="AB11" s="389"/>
      <c r="AC11" s="392">
        <f>IF(U11=2,"Halbzeit:","")</f>
      </c>
      <c r="AD11" s="392"/>
      <c r="AE11" s="392"/>
      <c r="AF11" s="392"/>
      <c r="AG11" s="392"/>
      <c r="AH11" s="392"/>
      <c r="AI11" s="389"/>
      <c r="AJ11" s="389"/>
      <c r="AK11" s="389"/>
      <c r="AL11" s="389"/>
      <c r="AM11" s="389"/>
      <c r="AN11" s="198" t="s">
        <v>4</v>
      </c>
      <c r="AO11" s="198"/>
      <c r="AP11" s="198"/>
      <c r="AQ11" s="198"/>
      <c r="AR11" s="198"/>
      <c r="AS11" s="198"/>
      <c r="AT11" s="198"/>
      <c r="AU11" s="198"/>
      <c r="AV11" s="198"/>
      <c r="AW11" s="197">
        <v>5</v>
      </c>
      <c r="AX11" s="197"/>
      <c r="AY11" s="197"/>
      <c r="AZ11" s="197"/>
      <c r="BA11" s="197"/>
      <c r="BB11" s="32"/>
      <c r="BC11" s="32"/>
      <c r="BD11" s="32"/>
      <c r="BE11" s="33"/>
      <c r="BF11" s="33"/>
      <c r="BG11" s="33"/>
      <c r="BH11" s="34"/>
      <c r="BI11" s="34"/>
      <c r="BJ11" s="25"/>
      <c r="BK11" s="25"/>
      <c r="BL11" s="121"/>
      <c r="BM11" s="121"/>
      <c r="BN11" s="121"/>
      <c r="BO11" s="121"/>
      <c r="BP11" s="121"/>
      <c r="BQ11" s="122"/>
      <c r="BR11" s="122"/>
    </row>
    <row r="12" spans="2:70" s="29" customFormat="1" ht="18" customHeight="1">
      <c r="B12" s="30"/>
      <c r="C12" s="30"/>
      <c r="D12" s="30"/>
      <c r="E12" s="30"/>
      <c r="F12" s="30"/>
      <c r="G12" s="30"/>
      <c r="H12" s="133"/>
      <c r="I12" s="133"/>
      <c r="J12" s="133"/>
      <c r="K12" s="133"/>
      <c r="T12" s="30"/>
      <c r="U12" s="31"/>
      <c r="V12" s="31"/>
      <c r="W12" s="31"/>
      <c r="X12" s="134"/>
      <c r="Y12" s="134"/>
      <c r="Z12" s="134"/>
      <c r="AA12" s="134"/>
      <c r="AB12" s="134"/>
      <c r="AC12" s="120"/>
      <c r="AD12" s="120"/>
      <c r="AE12" s="120"/>
      <c r="AF12" s="120"/>
      <c r="AG12" s="120"/>
      <c r="AH12" s="120"/>
      <c r="AI12" s="134"/>
      <c r="AJ12" s="134"/>
      <c r="AK12" s="134"/>
      <c r="AL12" s="134"/>
      <c r="AM12" s="134"/>
      <c r="AN12" s="30"/>
      <c r="AO12" s="30"/>
      <c r="AP12" s="30"/>
      <c r="AQ12" s="30"/>
      <c r="AR12" s="30"/>
      <c r="AS12" s="30"/>
      <c r="AT12" s="30"/>
      <c r="AU12" s="30"/>
      <c r="AV12" s="30"/>
      <c r="AW12" s="123"/>
      <c r="AX12" s="123"/>
      <c r="AY12" s="123"/>
      <c r="AZ12" s="123"/>
      <c r="BA12" s="123"/>
      <c r="BB12" s="32"/>
      <c r="BC12" s="32"/>
      <c r="BD12" s="32"/>
      <c r="BE12" s="33"/>
      <c r="BF12" s="33"/>
      <c r="BG12" s="33"/>
      <c r="BH12" s="34"/>
      <c r="BI12" s="34"/>
      <c r="BJ12" s="25"/>
      <c r="BK12" s="25"/>
      <c r="BL12" s="121"/>
      <c r="BM12" s="121"/>
      <c r="BN12" s="121"/>
      <c r="BO12" s="121"/>
      <c r="BP12" s="121"/>
      <c r="BQ12" s="122"/>
      <c r="BR12" s="122"/>
    </row>
    <row r="13" spans="2:70" s="29" customFormat="1" ht="18" customHeight="1">
      <c r="B13" s="124" t="s">
        <v>24</v>
      </c>
      <c r="C13" s="30"/>
      <c r="D13" s="30"/>
      <c r="E13" s="30"/>
      <c r="F13" s="30"/>
      <c r="G13" s="30"/>
      <c r="H13" s="133"/>
      <c r="I13" s="133"/>
      <c r="J13" s="133"/>
      <c r="K13" s="133"/>
      <c r="T13" s="30"/>
      <c r="U13" s="31"/>
      <c r="V13" s="31"/>
      <c r="W13" s="31"/>
      <c r="X13" s="134"/>
      <c r="Y13" s="134"/>
      <c r="Z13" s="134"/>
      <c r="AA13" s="134"/>
      <c r="AB13" s="134"/>
      <c r="AC13" s="120"/>
      <c r="AD13" s="120"/>
      <c r="AE13" s="120"/>
      <c r="AF13" s="120"/>
      <c r="AG13" s="120"/>
      <c r="AH13" s="120"/>
      <c r="AI13" s="134"/>
      <c r="AJ13" s="134"/>
      <c r="AK13" s="134"/>
      <c r="AL13" s="134"/>
      <c r="AM13" s="134"/>
      <c r="AN13" s="30"/>
      <c r="AO13" s="30"/>
      <c r="AP13" s="30"/>
      <c r="AQ13" s="30"/>
      <c r="AR13" s="30"/>
      <c r="AS13" s="30"/>
      <c r="AT13" s="30"/>
      <c r="AU13" s="30"/>
      <c r="AV13" s="30"/>
      <c r="AW13" s="123"/>
      <c r="AX13" s="123"/>
      <c r="AY13" s="123"/>
      <c r="AZ13" s="123"/>
      <c r="BA13" s="123"/>
      <c r="BB13" s="32"/>
      <c r="BC13" s="32"/>
      <c r="BD13" s="32"/>
      <c r="BE13" s="33"/>
      <c r="BF13" s="33"/>
      <c r="BG13" s="33"/>
      <c r="BH13" s="34"/>
      <c r="BI13" s="34"/>
      <c r="BJ13" s="25"/>
      <c r="BK13" s="25"/>
      <c r="BL13" s="121"/>
      <c r="BM13" s="121"/>
      <c r="BN13" s="121"/>
      <c r="BO13" s="121"/>
      <c r="BP13" s="121"/>
      <c r="BQ13" s="122"/>
      <c r="BR13" s="122"/>
    </row>
    <row r="14" spans="2:70" s="29" customFormat="1" ht="18" customHeight="1">
      <c r="B14" s="198" t="s">
        <v>49</v>
      </c>
      <c r="C14" s="198"/>
      <c r="D14" s="198"/>
      <c r="E14" s="198"/>
      <c r="F14" s="198"/>
      <c r="G14" s="198"/>
      <c r="H14" s="388">
        <v>0.6215277777777778</v>
      </c>
      <c r="I14" s="388"/>
      <c r="J14" s="388"/>
      <c r="K14" s="388"/>
      <c r="L14" s="29" t="s">
        <v>1</v>
      </c>
      <c r="T14" s="30" t="s">
        <v>2</v>
      </c>
      <c r="U14" s="387">
        <v>1</v>
      </c>
      <c r="V14" s="387"/>
      <c r="W14" s="31" t="s">
        <v>3</v>
      </c>
      <c r="X14" s="389">
        <f>X11+5</f>
        <v>25</v>
      </c>
      <c r="Y14" s="389"/>
      <c r="Z14" s="389"/>
      <c r="AA14" s="389"/>
      <c r="AB14" s="389"/>
      <c r="AC14" s="392">
        <f>IF(U14=2,"Halbzeit:","")</f>
      </c>
      <c r="AD14" s="392"/>
      <c r="AE14" s="392"/>
      <c r="AF14" s="392"/>
      <c r="AG14" s="392"/>
      <c r="AH14" s="392"/>
      <c r="AI14" s="393">
        <f>AI11</f>
        <v>0</v>
      </c>
      <c r="AJ14" s="393"/>
      <c r="AK14" s="393"/>
      <c r="AL14" s="393"/>
      <c r="AM14" s="393"/>
      <c r="AN14" s="198" t="s">
        <v>4</v>
      </c>
      <c r="AO14" s="198"/>
      <c r="AP14" s="198"/>
      <c r="AQ14" s="198"/>
      <c r="AR14" s="198"/>
      <c r="AS14" s="198"/>
      <c r="AT14" s="198"/>
      <c r="AU14" s="198"/>
      <c r="AV14" s="198"/>
      <c r="AW14" s="197">
        <f>AW11</f>
        <v>5</v>
      </c>
      <c r="AX14" s="197"/>
      <c r="AY14" s="197"/>
      <c r="AZ14" s="197"/>
      <c r="BA14" s="197"/>
      <c r="BB14" s="32"/>
      <c r="BC14" s="32"/>
      <c r="BD14" s="32"/>
      <c r="BE14" s="33"/>
      <c r="BF14" s="33"/>
      <c r="BG14" s="33"/>
      <c r="BH14" s="34"/>
      <c r="BI14" s="34"/>
      <c r="BJ14" s="25"/>
      <c r="BK14" s="25"/>
      <c r="BL14" s="121"/>
      <c r="BM14" s="121"/>
      <c r="BN14" s="121"/>
      <c r="BO14" s="121"/>
      <c r="BP14" s="121"/>
      <c r="BQ14" s="122"/>
      <c r="BR14" s="122"/>
    </row>
    <row r="15" ht="18" customHeight="1"/>
    <row r="16" spans="1:69" ht="18" customHeight="1">
      <c r="A16" s="8"/>
      <c r="B16" s="8"/>
      <c r="C16" s="8"/>
      <c r="E16" s="8"/>
      <c r="F16" s="36" t="s">
        <v>5</v>
      </c>
      <c r="AE16" s="155"/>
      <c r="BD16" s="1"/>
      <c r="BE16" s="1"/>
      <c r="BF16" s="1"/>
      <c r="BI16" s="2"/>
      <c r="BJ16" s="2"/>
      <c r="BK16" s="2"/>
      <c r="BL16" s="3"/>
      <c r="BM16" s="27"/>
      <c r="BN16" s="27"/>
      <c r="BO16" s="27"/>
      <c r="BP16" s="27"/>
      <c r="BQ16" s="5"/>
    </row>
    <row r="17" spans="1:69" ht="18" customHeight="1" thickBot="1">
      <c r="A17" s="8"/>
      <c r="B17" s="8"/>
      <c r="C17" s="8"/>
      <c r="BD17" s="1"/>
      <c r="BE17" s="1"/>
      <c r="BF17" s="1"/>
      <c r="BI17" s="2"/>
      <c r="BJ17" s="2"/>
      <c r="BK17" s="2"/>
      <c r="BL17" s="3"/>
      <c r="BM17" s="4"/>
      <c r="BN17" s="4"/>
      <c r="BO17" s="4"/>
      <c r="BP17" s="4"/>
      <c r="BQ17" s="5"/>
    </row>
    <row r="18" spans="1:70" ht="18" customHeight="1" thickBot="1">
      <c r="A18" s="8"/>
      <c r="B18" s="8"/>
      <c r="C18" s="8"/>
      <c r="D18" s="8"/>
      <c r="F18" s="383" t="s">
        <v>6</v>
      </c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5"/>
      <c r="AE18" s="405" t="s">
        <v>7</v>
      </c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7"/>
      <c r="AZ18" s="2"/>
      <c r="BA18" s="2"/>
      <c r="BB18" s="2"/>
      <c r="BC18" s="2"/>
      <c r="BE18" s="3"/>
      <c r="BF18" s="3"/>
      <c r="BG18" s="3"/>
      <c r="BH18" s="5"/>
      <c r="BI18" s="5"/>
      <c r="BJ18" s="5"/>
      <c r="BK18" s="6"/>
      <c r="BL18" s="6"/>
      <c r="BR18" s="5"/>
    </row>
    <row r="19" spans="1:70" ht="18" customHeight="1" thickBot="1">
      <c r="A19" s="8"/>
      <c r="B19" s="8"/>
      <c r="C19" s="8"/>
      <c r="D19" s="8"/>
      <c r="E19" s="37">
        <v>1</v>
      </c>
      <c r="F19" s="403" t="s">
        <v>58</v>
      </c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D19" s="37">
        <v>1</v>
      </c>
      <c r="AE19" s="401" t="s">
        <v>63</v>
      </c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2"/>
      <c r="BA19" s="2"/>
      <c r="BB19" s="2"/>
      <c r="BC19" s="2"/>
      <c r="BE19" s="3"/>
      <c r="BF19" s="3"/>
      <c r="BG19" s="3"/>
      <c r="BH19" s="5"/>
      <c r="BI19" s="5"/>
      <c r="BJ19" s="5"/>
      <c r="BK19" s="6"/>
      <c r="BL19" s="6"/>
      <c r="BR19" s="8"/>
    </row>
    <row r="20" spans="1:64" ht="18" customHeight="1">
      <c r="A20" s="8"/>
      <c r="B20" s="8"/>
      <c r="C20" s="8"/>
      <c r="D20" s="8"/>
      <c r="E20" s="37">
        <v>2</v>
      </c>
      <c r="F20" s="427" t="s">
        <v>59</v>
      </c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D20" s="37">
        <v>2</v>
      </c>
      <c r="AE20" s="399" t="s">
        <v>64</v>
      </c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2"/>
      <c r="BA20" s="2"/>
      <c r="BB20" s="2"/>
      <c r="BC20" s="2"/>
      <c r="BE20" s="3"/>
      <c r="BF20" s="3"/>
      <c r="BG20" s="3"/>
      <c r="BH20" s="5"/>
      <c r="BI20" s="5"/>
      <c r="BJ20" s="5"/>
      <c r="BK20" s="6"/>
      <c r="BL20" s="6"/>
    </row>
    <row r="21" spans="1:60" ht="18" customHeight="1">
      <c r="A21" s="8"/>
      <c r="B21" s="8"/>
      <c r="C21" s="8"/>
      <c r="D21" s="8"/>
      <c r="E21" s="37">
        <v>3</v>
      </c>
      <c r="F21" s="397" t="s">
        <v>60</v>
      </c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D21" s="37">
        <v>3</v>
      </c>
      <c r="AE21" s="435" t="s">
        <v>65</v>
      </c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81"/>
      <c r="BA21" s="2"/>
      <c r="BB21" s="2"/>
      <c r="BC21" s="2"/>
      <c r="BE21" s="3"/>
      <c r="BF21" s="3"/>
      <c r="BG21" s="3"/>
      <c r="BH21" s="5"/>
    </row>
    <row r="22" spans="1:60" ht="18" customHeight="1" thickBot="1">
      <c r="A22" s="8"/>
      <c r="B22" s="8"/>
      <c r="C22" s="8"/>
      <c r="D22" s="8"/>
      <c r="E22" s="37">
        <v>4</v>
      </c>
      <c r="F22" s="429" t="s">
        <v>61</v>
      </c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D22" s="37">
        <v>4</v>
      </c>
      <c r="AE22" s="408" t="s">
        <v>66</v>
      </c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Q22" s="409"/>
      <c r="AR22" s="409"/>
      <c r="AS22" s="409"/>
      <c r="AT22" s="409"/>
      <c r="AU22" s="409"/>
      <c r="AV22" s="409"/>
      <c r="AW22" s="409"/>
      <c r="AX22" s="409"/>
      <c r="AY22" s="409"/>
      <c r="AZ22" s="114" t="s">
        <v>46</v>
      </c>
      <c r="BA22" s="2"/>
      <c r="BB22" s="2"/>
      <c r="BC22" s="2"/>
      <c r="BE22" s="3"/>
      <c r="BF22" s="3"/>
      <c r="BG22" s="3"/>
      <c r="BH22" s="5"/>
    </row>
    <row r="23" spans="1:60" ht="18" customHeight="1" thickBot="1">
      <c r="A23" s="8"/>
      <c r="B23" s="8"/>
      <c r="C23" s="8"/>
      <c r="D23" s="8"/>
      <c r="E23" s="37">
        <v>5</v>
      </c>
      <c r="F23" s="413" t="s">
        <v>62</v>
      </c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D23" s="37">
        <v>5</v>
      </c>
      <c r="AE23" s="433" t="s">
        <v>67</v>
      </c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114" t="s">
        <v>47</v>
      </c>
      <c r="BA23" s="2"/>
      <c r="BB23" s="2"/>
      <c r="BC23" s="2"/>
      <c r="BE23" s="3"/>
      <c r="BF23" s="3"/>
      <c r="BG23" s="3"/>
      <c r="BH23" s="5"/>
    </row>
    <row r="24" spans="1:60" ht="18" customHeight="1" thickBot="1">
      <c r="A24" s="8"/>
      <c r="B24" s="8"/>
      <c r="C24" s="8"/>
      <c r="D24" s="8"/>
      <c r="E24" s="37">
        <v>6</v>
      </c>
      <c r="F24" s="410" t="s">
        <v>57</v>
      </c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2"/>
      <c r="AD24" s="37">
        <v>6</v>
      </c>
      <c r="AE24" s="410" t="s">
        <v>57</v>
      </c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2"/>
      <c r="AZ24" s="114" t="s">
        <v>48</v>
      </c>
      <c r="BA24" s="2"/>
      <c r="BB24" s="2"/>
      <c r="BC24" s="2"/>
      <c r="BE24" s="3"/>
      <c r="BF24" s="3"/>
      <c r="BG24" s="3"/>
      <c r="BH24" s="5"/>
    </row>
    <row r="25" spans="1:60" ht="18" customHeight="1">
      <c r="A25" s="8"/>
      <c r="B25" s="8"/>
      <c r="C25" s="8"/>
      <c r="AS25" s="2"/>
      <c r="AT25" s="2"/>
      <c r="AU25" s="2"/>
      <c r="AV25" s="2"/>
      <c r="AW25" s="2"/>
      <c r="AX25" s="3"/>
      <c r="AY25" s="3"/>
      <c r="AZ25" s="3"/>
      <c r="BA25" s="5"/>
      <c r="BB25" s="5"/>
      <c r="BC25" s="5"/>
      <c r="BD25" s="6"/>
      <c r="BE25" s="6"/>
      <c r="BF25" s="6"/>
      <c r="BG25" s="6"/>
      <c r="BH25" s="6"/>
    </row>
    <row r="26" spans="1:60" ht="18" customHeight="1">
      <c r="A26" s="8"/>
      <c r="B26" s="8"/>
      <c r="C26" s="8"/>
      <c r="E26" s="36" t="s">
        <v>9</v>
      </c>
      <c r="AS26" s="2"/>
      <c r="AT26" s="2"/>
      <c r="AU26" s="2"/>
      <c r="AV26" s="2"/>
      <c r="AW26" s="2"/>
      <c r="AX26" s="3"/>
      <c r="AY26" s="3"/>
      <c r="AZ26" s="3"/>
      <c r="BA26" s="5"/>
      <c r="BB26" s="5"/>
      <c r="BC26" s="5"/>
      <c r="BD26" s="6"/>
      <c r="BE26" s="6"/>
      <c r="BF26" s="6"/>
      <c r="BG26" s="6"/>
      <c r="BH26" s="6"/>
    </row>
    <row r="27" spans="1:60" ht="18" customHeight="1" thickBot="1">
      <c r="A27" s="8"/>
      <c r="B27" s="8"/>
      <c r="C27" s="8"/>
      <c r="AS27" s="2"/>
      <c r="AT27" s="2"/>
      <c r="AU27" s="2"/>
      <c r="AV27" s="2"/>
      <c r="AW27" s="2"/>
      <c r="AX27" s="3"/>
      <c r="AY27" s="3"/>
      <c r="AZ27" s="3"/>
      <c r="BA27" s="5"/>
      <c r="BB27" s="5"/>
      <c r="BC27" s="5"/>
      <c r="BD27" s="6"/>
      <c r="BE27" s="6"/>
      <c r="BF27" s="6"/>
      <c r="BG27" s="6"/>
      <c r="BH27" s="6"/>
    </row>
    <row r="28" spans="1:60" ht="18" customHeight="1" thickBot="1">
      <c r="A28" s="8"/>
      <c r="B28" s="379" t="s">
        <v>11</v>
      </c>
      <c r="C28" s="380"/>
      <c r="D28" s="200" t="s">
        <v>52</v>
      </c>
      <c r="E28" s="201"/>
      <c r="F28" s="201"/>
      <c r="G28" s="200" t="s">
        <v>50</v>
      </c>
      <c r="H28" s="201"/>
      <c r="I28" s="201"/>
      <c r="J28" s="201"/>
      <c r="K28" s="200" t="s">
        <v>12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431"/>
      <c r="BB28" s="200" t="s">
        <v>13</v>
      </c>
      <c r="BC28" s="201"/>
      <c r="BD28" s="201"/>
      <c r="BE28" s="201"/>
      <c r="BF28" s="201"/>
      <c r="BG28" s="128"/>
      <c r="BH28" s="129"/>
    </row>
    <row r="29" spans="2:60" s="39" customFormat="1" ht="18" customHeight="1">
      <c r="B29" s="381">
        <v>1</v>
      </c>
      <c r="C29" s="382"/>
      <c r="D29" s="621" t="s">
        <v>53</v>
      </c>
      <c r="E29" s="622"/>
      <c r="F29" s="622"/>
      <c r="G29" s="621">
        <f>$H$11</f>
        <v>0.4166666666666667</v>
      </c>
      <c r="H29" s="622"/>
      <c r="I29" s="622"/>
      <c r="J29" s="622"/>
      <c r="K29" s="415" t="str">
        <f>F23</f>
        <v>FC Perach / TSV Winhöring</v>
      </c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138" t="s">
        <v>23</v>
      </c>
      <c r="AG29" s="415" t="str">
        <f>F19</f>
        <v>FC Bayern München</v>
      </c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257"/>
      <c r="BC29" s="258"/>
      <c r="BD29" s="258"/>
      <c r="BE29" s="256"/>
      <c r="BF29" s="256"/>
      <c r="BG29" s="130"/>
      <c r="BH29" s="131"/>
    </row>
    <row r="30" spans="1:60" ht="18" customHeight="1">
      <c r="A30" s="8"/>
      <c r="B30" s="377">
        <v>2</v>
      </c>
      <c r="C30" s="378"/>
      <c r="D30" s="186" t="s">
        <v>54</v>
      </c>
      <c r="E30" s="187"/>
      <c r="F30" s="187"/>
      <c r="G30" s="186">
        <f>G29</f>
        <v>0.4166666666666667</v>
      </c>
      <c r="H30" s="187"/>
      <c r="I30" s="187"/>
      <c r="J30" s="187"/>
      <c r="K30" s="199" t="str">
        <f>AE23</f>
        <v>SC Fürstenfeldbruck</v>
      </c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39" t="s">
        <v>23</v>
      </c>
      <c r="AG30" s="199" t="str">
        <f>AE19</f>
        <v>Spvgg Unterhaching</v>
      </c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254"/>
      <c r="BC30" s="255"/>
      <c r="BD30" s="255"/>
      <c r="BE30" s="253"/>
      <c r="BF30" s="253"/>
      <c r="BG30" s="130"/>
      <c r="BH30" s="131"/>
    </row>
    <row r="31" spans="1:60" ht="18" customHeight="1">
      <c r="A31" s="8"/>
      <c r="B31" s="285">
        <v>3</v>
      </c>
      <c r="C31" s="286"/>
      <c r="D31" s="186" t="s">
        <v>53</v>
      </c>
      <c r="E31" s="187"/>
      <c r="F31" s="187"/>
      <c r="G31" s="186">
        <f>G30+TEXT($U$11*($X$11/1440)+($AI$11/1440)+($AW$11/1440),"hh:mm")</f>
        <v>0.4340277777777778</v>
      </c>
      <c r="H31" s="187"/>
      <c r="I31" s="187"/>
      <c r="J31" s="187"/>
      <c r="K31" s="252" t="str">
        <f>F22</f>
        <v>SV Grödig (Austria)</v>
      </c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139" t="s">
        <v>23</v>
      </c>
      <c r="AG31" s="252" t="str">
        <f>F21</f>
        <v>SV Wacker Burghausen</v>
      </c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12"/>
      <c r="BC31" s="213"/>
      <c r="BD31" s="213"/>
      <c r="BE31" s="202"/>
      <c r="BF31" s="202"/>
      <c r="BG31" s="130"/>
      <c r="BH31" s="131"/>
    </row>
    <row r="32" spans="1:65" ht="18" customHeight="1">
      <c r="A32" s="8"/>
      <c r="B32" s="375">
        <v>4</v>
      </c>
      <c r="C32" s="376"/>
      <c r="D32" s="186" t="s">
        <v>54</v>
      </c>
      <c r="E32" s="187"/>
      <c r="F32" s="187"/>
      <c r="G32" s="186">
        <f>G31</f>
        <v>0.4340277777777778</v>
      </c>
      <c r="H32" s="187"/>
      <c r="I32" s="187"/>
      <c r="J32" s="187"/>
      <c r="K32" s="252" t="str">
        <f>AE22</f>
        <v>JFG Oberes Rottal</v>
      </c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139" t="s">
        <v>23</v>
      </c>
      <c r="AG32" s="252" t="str">
        <f>AE21</f>
        <v>SpVgg Kaufbeuern</v>
      </c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12"/>
      <c r="BC32" s="213"/>
      <c r="BD32" s="213"/>
      <c r="BE32" s="202"/>
      <c r="BF32" s="202"/>
      <c r="BG32" s="130"/>
      <c r="BH32" s="131"/>
      <c r="BM32" s="6" t="s">
        <v>85</v>
      </c>
    </row>
    <row r="33" spans="1:60" ht="18" customHeight="1">
      <c r="A33" s="8"/>
      <c r="B33" s="180">
        <v>5</v>
      </c>
      <c r="C33" s="181"/>
      <c r="D33" s="186" t="s">
        <v>53</v>
      </c>
      <c r="E33" s="187"/>
      <c r="F33" s="187"/>
      <c r="G33" s="186">
        <f>G32+TEXT($U$11*($X$11/1440)+($AI$11/1440)+($AW$11/1440),"hh:mm")</f>
        <v>0.4513888888888889</v>
      </c>
      <c r="H33" s="187"/>
      <c r="I33" s="187"/>
      <c r="J33" s="187"/>
      <c r="K33" s="199" t="str">
        <f>F19</f>
        <v>FC Bayern München</v>
      </c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39" t="s">
        <v>23</v>
      </c>
      <c r="AG33" s="199" t="str">
        <f>F20</f>
        <v>FC Wacker Innsbruck</v>
      </c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5"/>
      <c r="BC33" s="196"/>
      <c r="BD33" s="196"/>
      <c r="BE33" s="194"/>
      <c r="BF33" s="194"/>
      <c r="BG33" s="130"/>
      <c r="BH33" s="131"/>
    </row>
    <row r="34" spans="1:60" ht="18" customHeight="1">
      <c r="A34" s="8"/>
      <c r="B34" s="182">
        <v>6</v>
      </c>
      <c r="C34" s="183"/>
      <c r="D34" s="186" t="s">
        <v>54</v>
      </c>
      <c r="E34" s="187"/>
      <c r="F34" s="187"/>
      <c r="G34" s="186">
        <f>G33</f>
        <v>0.4513888888888889</v>
      </c>
      <c r="H34" s="187"/>
      <c r="I34" s="187"/>
      <c r="J34" s="187"/>
      <c r="K34" s="199" t="str">
        <f>Ergebniseingabe!AE19</f>
        <v>Spvgg Unterhaching</v>
      </c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39" t="s">
        <v>23</v>
      </c>
      <c r="AG34" s="199" t="str">
        <f>Ergebniseingabe!AE20</f>
        <v>DFI Bad Aibling</v>
      </c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5"/>
      <c r="BC34" s="196"/>
      <c r="BD34" s="196"/>
      <c r="BE34" s="194"/>
      <c r="BF34" s="194"/>
      <c r="BG34" s="130"/>
      <c r="BH34" s="131"/>
    </row>
    <row r="35" spans="1:60" ht="18" customHeight="1">
      <c r="A35" s="8"/>
      <c r="B35" s="178">
        <v>7</v>
      </c>
      <c r="C35" s="179"/>
      <c r="D35" s="186" t="s">
        <v>53</v>
      </c>
      <c r="E35" s="187"/>
      <c r="F35" s="187"/>
      <c r="G35" s="186">
        <f>G34+TEXT($U$11*($X$11/1440)+($AI$11/1440)+($AW$11/1440),"hh:mm")</f>
        <v>0.46875</v>
      </c>
      <c r="H35" s="187"/>
      <c r="I35" s="187"/>
      <c r="J35" s="187"/>
      <c r="K35" s="252" t="str">
        <f>F21</f>
        <v>SV Wacker Burghausen</v>
      </c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139" t="s">
        <v>23</v>
      </c>
      <c r="AG35" s="199" t="str">
        <f>F23</f>
        <v>FC Perach / TSV Winhöring</v>
      </c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260"/>
      <c r="BC35" s="261"/>
      <c r="BD35" s="261"/>
      <c r="BE35" s="259"/>
      <c r="BF35" s="259"/>
      <c r="BG35" s="130"/>
      <c r="BH35" s="131"/>
    </row>
    <row r="36" spans="1:60" ht="18" customHeight="1">
      <c r="A36" s="8"/>
      <c r="B36" s="178">
        <v>8</v>
      </c>
      <c r="C36" s="179"/>
      <c r="D36" s="186" t="s">
        <v>54</v>
      </c>
      <c r="E36" s="187"/>
      <c r="F36" s="187"/>
      <c r="G36" s="186">
        <f>G35</f>
        <v>0.46875</v>
      </c>
      <c r="H36" s="187"/>
      <c r="I36" s="187"/>
      <c r="J36" s="187"/>
      <c r="K36" s="252" t="str">
        <f>AE21</f>
        <v>SpVgg Kaufbeuern</v>
      </c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139" t="s">
        <v>23</v>
      </c>
      <c r="AG36" s="199" t="str">
        <f>AE23</f>
        <v>SC Fürstenfeldbruck</v>
      </c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260"/>
      <c r="BC36" s="261"/>
      <c r="BD36" s="261"/>
      <c r="BE36" s="259"/>
      <c r="BF36" s="259"/>
      <c r="BG36" s="130"/>
      <c r="BH36" s="131"/>
    </row>
    <row r="37" spans="1:60" ht="18" customHeight="1">
      <c r="A37" s="8"/>
      <c r="B37" s="178">
        <v>9</v>
      </c>
      <c r="C37" s="179"/>
      <c r="D37" s="186" t="s">
        <v>53</v>
      </c>
      <c r="E37" s="187"/>
      <c r="F37" s="187"/>
      <c r="G37" s="186">
        <f>G36+TEXT($U$11*($X$11/1440)+($AI$11/1440)+($AW$11/1440),"hh:mm")</f>
        <v>0.4861111111111111</v>
      </c>
      <c r="H37" s="187"/>
      <c r="I37" s="187"/>
      <c r="J37" s="187"/>
      <c r="K37" s="199" t="str">
        <f>F20</f>
        <v>FC Wacker Innsbruck</v>
      </c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39" t="s">
        <v>23</v>
      </c>
      <c r="AG37" s="252" t="str">
        <f>F22</f>
        <v>SV Grödig (Austria)</v>
      </c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12"/>
      <c r="BC37" s="213"/>
      <c r="BD37" s="213"/>
      <c r="BE37" s="202"/>
      <c r="BF37" s="202"/>
      <c r="BG37" s="130"/>
      <c r="BH37" s="131"/>
    </row>
    <row r="38" spans="1:60" ht="18" customHeight="1">
      <c r="A38" s="8"/>
      <c r="B38" s="178">
        <v>10</v>
      </c>
      <c r="C38" s="179"/>
      <c r="D38" s="186" t="s">
        <v>54</v>
      </c>
      <c r="E38" s="187"/>
      <c r="F38" s="187"/>
      <c r="G38" s="186">
        <f>G37</f>
        <v>0.4861111111111111</v>
      </c>
      <c r="H38" s="187"/>
      <c r="I38" s="187"/>
      <c r="J38" s="187"/>
      <c r="K38" s="199" t="str">
        <f>AE20</f>
        <v>DFI Bad Aibling</v>
      </c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39" t="s">
        <v>23</v>
      </c>
      <c r="AG38" s="252" t="str">
        <f>AE22</f>
        <v>JFG Oberes Rottal</v>
      </c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12"/>
      <c r="BC38" s="213"/>
      <c r="BD38" s="213"/>
      <c r="BE38" s="202"/>
      <c r="BF38" s="202"/>
      <c r="BG38" s="130"/>
      <c r="BH38" s="131"/>
    </row>
    <row r="39" spans="1:60" ht="18" customHeight="1">
      <c r="A39" s="8"/>
      <c r="B39" s="178">
        <v>11</v>
      </c>
      <c r="C39" s="179"/>
      <c r="D39" s="186" t="s">
        <v>53</v>
      </c>
      <c r="E39" s="187"/>
      <c r="F39" s="187"/>
      <c r="G39" s="186">
        <f>G37+TEXT($U$11*($X$11/1440)+($AI$11/1440)+($AW$11/1440),"hh:mm")</f>
        <v>0.5034722222222222</v>
      </c>
      <c r="H39" s="187"/>
      <c r="I39" s="187"/>
      <c r="J39" s="187"/>
      <c r="K39" s="252" t="str">
        <f>F21</f>
        <v>SV Wacker Burghausen</v>
      </c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139" t="s">
        <v>23</v>
      </c>
      <c r="AG39" s="199" t="str">
        <f>F19</f>
        <v>FC Bayern München</v>
      </c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12"/>
      <c r="BC39" s="213"/>
      <c r="BD39" s="213"/>
      <c r="BE39" s="202"/>
      <c r="BF39" s="202"/>
      <c r="BG39" s="130"/>
      <c r="BH39" s="131"/>
    </row>
    <row r="40" spans="1:60" ht="18" customHeight="1">
      <c r="A40" s="8"/>
      <c r="B40" s="178">
        <v>12</v>
      </c>
      <c r="C40" s="179"/>
      <c r="D40" s="186" t="s">
        <v>54</v>
      </c>
      <c r="E40" s="187"/>
      <c r="F40" s="187"/>
      <c r="G40" s="186">
        <f>G39</f>
        <v>0.5034722222222222</v>
      </c>
      <c r="H40" s="187"/>
      <c r="I40" s="187"/>
      <c r="J40" s="187"/>
      <c r="K40" s="199" t="str">
        <f>AE19</f>
        <v>Spvgg Unterhaching</v>
      </c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G40" s="252" t="str">
        <f>AE21</f>
        <v>SpVgg Kaufbeuern</v>
      </c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12"/>
      <c r="BC40" s="213"/>
      <c r="BD40" s="213"/>
      <c r="BE40" s="202"/>
      <c r="BF40" s="202"/>
      <c r="BG40" s="130"/>
      <c r="BH40" s="131"/>
    </row>
    <row r="41" spans="1:60" ht="18" customHeight="1">
      <c r="A41" s="8"/>
      <c r="B41" s="178">
        <v>13</v>
      </c>
      <c r="C41" s="179"/>
      <c r="D41" s="186" t="s">
        <v>53</v>
      </c>
      <c r="E41" s="187"/>
      <c r="F41" s="187"/>
      <c r="G41" s="186">
        <f>G40+TEXT($U$11*($X$11/1440)+($AI$11/1440)+($AW$11/1440),"hh:mm")</f>
        <v>0.5208333333333334</v>
      </c>
      <c r="H41" s="187"/>
      <c r="I41" s="187"/>
      <c r="J41" s="187"/>
      <c r="K41" s="199" t="str">
        <f>F23</f>
        <v>FC Perach / TSV Winhöring</v>
      </c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39" t="s">
        <v>23</v>
      </c>
      <c r="AG41" s="199" t="str">
        <f>F20</f>
        <v>FC Wacker Innsbruck</v>
      </c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27"/>
      <c r="BC41" s="228"/>
      <c r="BD41" s="228"/>
      <c r="BE41" s="251"/>
      <c r="BF41" s="251"/>
      <c r="BG41" s="130"/>
      <c r="BH41" s="131"/>
    </row>
    <row r="42" spans="1:60" ht="18" customHeight="1">
      <c r="A42" s="8"/>
      <c r="B42" s="178">
        <v>14</v>
      </c>
      <c r="C42" s="179"/>
      <c r="D42" s="186" t="s">
        <v>54</v>
      </c>
      <c r="E42" s="187"/>
      <c r="F42" s="187"/>
      <c r="G42" s="186">
        <f>G41</f>
        <v>0.5208333333333334</v>
      </c>
      <c r="H42" s="187"/>
      <c r="I42" s="187"/>
      <c r="J42" s="187"/>
      <c r="K42" s="416" t="str">
        <f>AE23</f>
        <v>SC Fürstenfeldbruck</v>
      </c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8"/>
      <c r="AF42" s="139" t="s">
        <v>23</v>
      </c>
      <c r="AG42" s="252" t="str">
        <f>AE22</f>
        <v>JFG Oberes Rottal</v>
      </c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27"/>
      <c r="BC42" s="228"/>
      <c r="BD42" s="228"/>
      <c r="BE42" s="251"/>
      <c r="BF42" s="251"/>
      <c r="BG42" s="130"/>
      <c r="BH42" s="131"/>
    </row>
    <row r="43" spans="1:60" ht="18" customHeight="1">
      <c r="A43" s="8"/>
      <c r="B43" s="140"/>
      <c r="C43" s="43"/>
      <c r="D43" s="136" t="s">
        <v>79</v>
      </c>
      <c r="E43" s="136"/>
      <c r="F43" s="136"/>
      <c r="G43" s="186">
        <f>G42+TEXT($U$11*($X$11/1440)+($AI$11/1440)+($AW$11/1440),"hh:mm")</f>
        <v>0.5381944444444445</v>
      </c>
      <c r="H43" s="187"/>
      <c r="I43" s="187"/>
      <c r="J43" s="187"/>
      <c r="K43" s="190" t="s">
        <v>80</v>
      </c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30"/>
      <c r="BH43" s="131"/>
    </row>
    <row r="44" spans="1:60" ht="18" customHeight="1">
      <c r="A44" s="8"/>
      <c r="B44" s="178">
        <v>15</v>
      </c>
      <c r="C44" s="179"/>
      <c r="D44" s="186" t="s">
        <v>53</v>
      </c>
      <c r="E44" s="187"/>
      <c r="F44" s="187"/>
      <c r="G44" s="186">
        <v>0.5694444444444444</v>
      </c>
      <c r="H44" s="187"/>
      <c r="I44" s="187"/>
      <c r="J44" s="187"/>
      <c r="K44" s="199" t="str">
        <f>F19</f>
        <v>FC Bayern München</v>
      </c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39" t="s">
        <v>23</v>
      </c>
      <c r="AG44" s="252" t="str">
        <f>F22</f>
        <v>SV Grödig (Austria)</v>
      </c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361"/>
      <c r="BC44" s="362"/>
      <c r="BD44" s="362"/>
      <c r="BE44" s="360"/>
      <c r="BF44" s="360"/>
      <c r="BG44" s="130"/>
      <c r="BH44" s="131"/>
    </row>
    <row r="45" spans="1:60" ht="18" customHeight="1">
      <c r="A45" s="8"/>
      <c r="B45" s="178">
        <v>16</v>
      </c>
      <c r="C45" s="179"/>
      <c r="D45" s="186" t="s">
        <v>54</v>
      </c>
      <c r="E45" s="187"/>
      <c r="F45" s="187"/>
      <c r="G45" s="186">
        <f>G44</f>
        <v>0.5694444444444444</v>
      </c>
      <c r="H45" s="187"/>
      <c r="I45" s="187"/>
      <c r="J45" s="187"/>
      <c r="K45" s="199" t="str">
        <f>AE20</f>
        <v>DFI Bad Aibling</v>
      </c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39" t="s">
        <v>23</v>
      </c>
      <c r="AG45" s="252" t="str">
        <f>AE21</f>
        <v>SpVgg Kaufbeuern</v>
      </c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12"/>
      <c r="BC45" s="213"/>
      <c r="BD45" s="213"/>
      <c r="BE45" s="202"/>
      <c r="BF45" s="202"/>
      <c r="BG45" s="130"/>
      <c r="BH45" s="131"/>
    </row>
    <row r="46" spans="1:70" ht="18" customHeight="1">
      <c r="A46" s="8"/>
      <c r="B46" s="178">
        <v>17</v>
      </c>
      <c r="C46" s="179"/>
      <c r="D46" s="186" t="s">
        <v>53</v>
      </c>
      <c r="E46" s="187"/>
      <c r="F46" s="187"/>
      <c r="G46" s="186">
        <f>G45+TEXT($U$11*($X$11/1440)+($AI$11/1440)+($AW$11/1440),"hh:mm")</f>
        <v>0.5868055555555556</v>
      </c>
      <c r="H46" s="187"/>
      <c r="I46" s="187"/>
      <c r="J46" s="187"/>
      <c r="K46" s="199" t="str">
        <f>F20</f>
        <v>FC Wacker Innsbruck</v>
      </c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39" t="s">
        <v>23</v>
      </c>
      <c r="AG46" s="252" t="str">
        <f>F21</f>
        <v>SV Wacker Burghausen</v>
      </c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12"/>
      <c r="BC46" s="213"/>
      <c r="BD46" s="213"/>
      <c r="BE46" s="202"/>
      <c r="BF46" s="202"/>
      <c r="BG46" s="130"/>
      <c r="BH46" s="131"/>
      <c r="BI46" s="47"/>
      <c r="BJ46" s="47"/>
      <c r="BK46" s="47"/>
      <c r="BL46" s="6"/>
      <c r="BM46" s="1"/>
      <c r="BN46" s="1"/>
      <c r="BO46" s="1"/>
      <c r="BP46" s="1"/>
      <c r="BR46" s="59"/>
    </row>
    <row r="47" spans="1:70" ht="18" customHeight="1">
      <c r="A47" s="8"/>
      <c r="B47" s="178">
        <v>18</v>
      </c>
      <c r="C47" s="179"/>
      <c r="D47" s="186" t="s">
        <v>54</v>
      </c>
      <c r="E47" s="187"/>
      <c r="F47" s="187"/>
      <c r="G47" s="186">
        <f>G46</f>
        <v>0.5868055555555556</v>
      </c>
      <c r="H47" s="187"/>
      <c r="I47" s="187"/>
      <c r="J47" s="187"/>
      <c r="K47" s="199" t="str">
        <f>AE19</f>
        <v>Spvgg Unterhaching</v>
      </c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39" t="s">
        <v>23</v>
      </c>
      <c r="AG47" s="199" t="str">
        <f>AE22</f>
        <v>JFG Oberes Rottal</v>
      </c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12"/>
      <c r="BC47" s="213"/>
      <c r="BD47" s="213"/>
      <c r="BE47" s="202"/>
      <c r="BF47" s="202"/>
      <c r="BG47" s="130"/>
      <c r="BH47" s="131"/>
      <c r="BI47" s="47"/>
      <c r="BJ47" s="47"/>
      <c r="BK47" s="47"/>
      <c r="BL47" s="6"/>
      <c r="BM47" s="1"/>
      <c r="BN47" s="1"/>
      <c r="BO47" s="1"/>
      <c r="BP47" s="1"/>
      <c r="BR47" s="59"/>
    </row>
    <row r="48" spans="1:70" ht="18" customHeight="1">
      <c r="A48" s="8"/>
      <c r="B48" s="178">
        <v>19</v>
      </c>
      <c r="C48" s="179"/>
      <c r="D48" s="186" t="s">
        <v>53</v>
      </c>
      <c r="E48" s="187"/>
      <c r="F48" s="187"/>
      <c r="G48" s="186">
        <f>G47+TEXT($U$11*($X$11/1440)+($AI$11/1440)+($AW$11/1440),"hh:mm")</f>
        <v>0.6041666666666667</v>
      </c>
      <c r="H48" s="187"/>
      <c r="I48" s="187"/>
      <c r="J48" s="187"/>
      <c r="K48" s="199" t="str">
        <f>F23</f>
        <v>FC Perach / TSV Winhöring</v>
      </c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39" t="s">
        <v>23</v>
      </c>
      <c r="AG48" s="252" t="str">
        <f>F22</f>
        <v>SV Grödig (Austria)</v>
      </c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12"/>
      <c r="BC48" s="213"/>
      <c r="BD48" s="213"/>
      <c r="BE48" s="202"/>
      <c r="BF48" s="202"/>
      <c r="BG48" s="130"/>
      <c r="BH48" s="131"/>
      <c r="BI48" s="47"/>
      <c r="BJ48" s="47"/>
      <c r="BK48" s="47"/>
      <c r="BL48" s="6"/>
      <c r="BM48" s="4"/>
      <c r="BN48" s="4"/>
      <c r="BO48" s="4"/>
      <c r="BP48" s="4"/>
      <c r="BR48" s="59"/>
    </row>
    <row r="49" spans="1:70" ht="18" customHeight="1">
      <c r="A49" s="8"/>
      <c r="B49" s="178">
        <v>20</v>
      </c>
      <c r="C49" s="179"/>
      <c r="D49" s="186" t="s">
        <v>54</v>
      </c>
      <c r="E49" s="187"/>
      <c r="F49" s="187"/>
      <c r="G49" s="186">
        <f>G48</f>
        <v>0.6041666666666667</v>
      </c>
      <c r="H49" s="187"/>
      <c r="I49" s="187"/>
      <c r="J49" s="187"/>
      <c r="K49" s="199" t="str">
        <f>AE23</f>
        <v>SC Fürstenfeldbruck</v>
      </c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39" t="s">
        <v>23</v>
      </c>
      <c r="AG49" s="252" t="str">
        <f>AE20</f>
        <v>DFI Bad Aibling</v>
      </c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29"/>
      <c r="BC49" s="230"/>
      <c r="BD49" s="230"/>
      <c r="BE49" s="302"/>
      <c r="BF49" s="302"/>
      <c r="BG49" s="130"/>
      <c r="BH49" s="131"/>
      <c r="BI49" s="47"/>
      <c r="BJ49" s="47"/>
      <c r="BK49" s="47"/>
      <c r="BL49" s="6"/>
      <c r="BM49" s="62"/>
      <c r="BN49" s="62"/>
      <c r="BO49" s="62"/>
      <c r="BP49" s="62"/>
      <c r="BR49" s="59"/>
    </row>
    <row r="50" spans="1:70" ht="18" customHeight="1" thickBot="1">
      <c r="A50" s="8"/>
      <c r="B50" s="285"/>
      <c r="C50" s="286"/>
      <c r="D50" s="266"/>
      <c r="E50" s="267"/>
      <c r="F50" s="268"/>
      <c r="G50" s="186">
        <f>G49+TEXT($U$11*($X$11/1440)+($AI$11/1440)+($AW$11/1440),"hh:mm")</f>
        <v>0.6215277777777779</v>
      </c>
      <c r="H50" s="187"/>
      <c r="I50" s="187"/>
      <c r="J50" s="187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137" t="s">
        <v>23</v>
      </c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83"/>
      <c r="BC50" s="284"/>
      <c r="BD50" s="284"/>
      <c r="BE50" s="301"/>
      <c r="BF50" s="301"/>
      <c r="BG50" s="130"/>
      <c r="BH50" s="131"/>
      <c r="BI50" s="47"/>
      <c r="BJ50" s="47"/>
      <c r="BK50" s="47"/>
      <c r="BL50" s="6"/>
      <c r="BM50" s="1"/>
      <c r="BN50" s="1"/>
      <c r="BO50" s="1"/>
      <c r="BP50" s="1"/>
      <c r="BR50" s="59"/>
    </row>
    <row r="51" spans="1:70" ht="18" customHeight="1" thickBot="1">
      <c r="A51" s="8"/>
      <c r="B51" s="8"/>
      <c r="C51" s="8"/>
      <c r="E51" s="63"/>
      <c r="F51" s="63"/>
      <c r="G51" s="63"/>
      <c r="H51" s="63"/>
      <c r="I51" s="63"/>
      <c r="J51" s="63"/>
      <c r="K51" s="63"/>
      <c r="L51" s="63"/>
      <c r="M51" s="64"/>
      <c r="N51" s="64"/>
      <c r="O51" s="64"/>
      <c r="P51" s="64"/>
      <c r="Q51" s="64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6"/>
      <c r="BA51" s="66"/>
      <c r="BB51" s="66"/>
      <c r="BC51" s="66"/>
      <c r="BD51" s="66"/>
      <c r="BE51" s="66"/>
      <c r="BF51" s="66"/>
      <c r="BG51" s="47"/>
      <c r="BH51" s="47"/>
      <c r="BI51" s="47"/>
      <c r="BJ51" s="47"/>
      <c r="BK51" s="47"/>
      <c r="BL51" s="67"/>
      <c r="BM51" s="29"/>
      <c r="BN51" s="29"/>
      <c r="BO51" s="29"/>
      <c r="BP51" s="29"/>
      <c r="BR51" s="59"/>
    </row>
    <row r="52" spans="1:70" ht="18" customHeight="1">
      <c r="A52" s="5"/>
      <c r="B52" s="5"/>
      <c r="C52" s="6"/>
      <c r="D52" s="6"/>
      <c r="E52" s="6"/>
      <c r="F52" s="6"/>
      <c r="G52" s="6"/>
      <c r="H52" s="6"/>
      <c r="I52" s="6"/>
      <c r="J52" s="36" t="s">
        <v>55</v>
      </c>
      <c r="K52" s="5"/>
      <c r="L52" s="5"/>
      <c r="M52" s="6"/>
      <c r="N52" s="6"/>
      <c r="O52" s="6"/>
      <c r="P52" s="6"/>
      <c r="Q52" s="6"/>
      <c r="R52" s="6"/>
      <c r="S52" s="6"/>
      <c r="T52" s="7"/>
      <c r="U52" s="7"/>
      <c r="V52" s="7"/>
      <c r="W52" s="7"/>
      <c r="X52" s="2"/>
      <c r="Y52" s="2"/>
      <c r="Z52" s="2"/>
      <c r="AA52" s="2"/>
      <c r="AB52" s="2"/>
      <c r="AC52" s="2"/>
      <c r="AD52" s="2"/>
      <c r="AE52" s="2"/>
      <c r="AF52" s="2"/>
      <c r="AG52" s="419" t="str">
        <f>L60</f>
        <v>FC Bayern München</v>
      </c>
      <c r="AH52" s="420"/>
      <c r="AI52" s="420"/>
      <c r="AJ52" s="296" t="str">
        <f>L61</f>
        <v>FC Wacker Innsbruck</v>
      </c>
      <c r="AK52" s="296"/>
      <c r="AL52" s="296"/>
      <c r="AM52" s="420" t="str">
        <f>L62</f>
        <v>SV Wacker Burghausen</v>
      </c>
      <c r="AN52" s="420"/>
      <c r="AO52" s="420"/>
      <c r="AP52" s="296" t="str">
        <f>L63</f>
        <v>SV Grödig (Austria)</v>
      </c>
      <c r="AQ52" s="296"/>
      <c r="AR52" s="296"/>
      <c r="AS52" s="296" t="str">
        <f>L64</f>
        <v>FC Perach / TSV Winhöring</v>
      </c>
      <c r="AT52" s="296"/>
      <c r="AU52" s="296"/>
      <c r="AV52" s="287" t="str">
        <f>L65</f>
        <v>Frei</v>
      </c>
      <c r="AW52" s="288"/>
      <c r="AX52" s="289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</row>
    <row r="53" spans="1:70" ht="18" customHeight="1">
      <c r="A53" s="5"/>
      <c r="B53" s="5"/>
      <c r="C53" s="6"/>
      <c r="D53" s="6"/>
      <c r="E53" s="6"/>
      <c r="F53" s="6"/>
      <c r="G53" s="6"/>
      <c r="H53" s="6"/>
      <c r="I53" s="6"/>
      <c r="J53" s="5"/>
      <c r="K53" s="5"/>
      <c r="L53" s="5"/>
      <c r="M53" s="6"/>
      <c r="N53" s="6"/>
      <c r="O53" s="6"/>
      <c r="P53" s="6"/>
      <c r="Q53" s="6"/>
      <c r="R53" s="6"/>
      <c r="S53" s="6"/>
      <c r="T53" s="7"/>
      <c r="U53" s="7"/>
      <c r="V53" s="7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421"/>
      <c r="AH53" s="422"/>
      <c r="AI53" s="422"/>
      <c r="AJ53" s="297"/>
      <c r="AK53" s="297"/>
      <c r="AL53" s="297"/>
      <c r="AM53" s="422"/>
      <c r="AN53" s="422"/>
      <c r="AO53" s="422"/>
      <c r="AP53" s="297"/>
      <c r="AQ53" s="297"/>
      <c r="AR53" s="297"/>
      <c r="AS53" s="297"/>
      <c r="AT53" s="297"/>
      <c r="AU53" s="297"/>
      <c r="AV53" s="290"/>
      <c r="AW53" s="291"/>
      <c r="AX53" s="292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</row>
    <row r="54" spans="1:70" ht="18" customHeight="1">
      <c r="A54" s="5"/>
      <c r="B54" s="5"/>
      <c r="C54" s="6"/>
      <c r="D54" s="6"/>
      <c r="E54" s="6"/>
      <c r="F54" s="6"/>
      <c r="G54" s="6"/>
      <c r="H54" s="6"/>
      <c r="I54" s="6"/>
      <c r="J54" s="5"/>
      <c r="K54" s="5"/>
      <c r="L54" s="5"/>
      <c r="M54" s="6"/>
      <c r="N54" s="6"/>
      <c r="O54" s="6"/>
      <c r="P54" s="6"/>
      <c r="Q54" s="6"/>
      <c r="R54" s="6"/>
      <c r="S54" s="6"/>
      <c r="T54" s="7"/>
      <c r="U54" s="7" t="s">
        <v>85</v>
      </c>
      <c r="V54" s="7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421"/>
      <c r="AH54" s="422"/>
      <c r="AI54" s="422"/>
      <c r="AJ54" s="297"/>
      <c r="AK54" s="297"/>
      <c r="AL54" s="297"/>
      <c r="AM54" s="422"/>
      <c r="AN54" s="422"/>
      <c r="AO54" s="422"/>
      <c r="AP54" s="297"/>
      <c r="AQ54" s="297"/>
      <c r="AR54" s="297"/>
      <c r="AS54" s="297"/>
      <c r="AT54" s="297"/>
      <c r="AU54" s="297"/>
      <c r="AV54" s="290"/>
      <c r="AW54" s="291"/>
      <c r="AX54" s="292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</row>
    <row r="55" spans="1:70" ht="18" customHeight="1">
      <c r="A55" s="5"/>
      <c r="B55" s="5"/>
      <c r="C55" s="6"/>
      <c r="D55" s="6"/>
      <c r="E55" s="4"/>
      <c r="F55" s="4"/>
      <c r="G55" s="4"/>
      <c r="H55" s="4"/>
      <c r="I55" s="6"/>
      <c r="J55" s="5"/>
      <c r="K55" s="5"/>
      <c r="L55" s="5"/>
      <c r="M55" s="6"/>
      <c r="N55" s="6"/>
      <c r="O55" s="6"/>
      <c r="P55" s="6"/>
      <c r="Q55" s="6"/>
      <c r="R55" s="6"/>
      <c r="S55" s="6"/>
      <c r="T55" s="7"/>
      <c r="U55" s="7"/>
      <c r="V55" s="7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421"/>
      <c r="AH55" s="422"/>
      <c r="AI55" s="422"/>
      <c r="AJ55" s="297"/>
      <c r="AK55" s="297"/>
      <c r="AL55" s="297"/>
      <c r="AM55" s="422"/>
      <c r="AN55" s="422"/>
      <c r="AO55" s="422"/>
      <c r="AP55" s="297"/>
      <c r="AQ55" s="297"/>
      <c r="AR55" s="297"/>
      <c r="AS55" s="297"/>
      <c r="AT55" s="297"/>
      <c r="AU55" s="297"/>
      <c r="AV55" s="290"/>
      <c r="AW55" s="291"/>
      <c r="AX55" s="292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</row>
    <row r="56" spans="1:70" ht="18" customHeight="1">
      <c r="A56" s="5"/>
      <c r="B56" s="5"/>
      <c r="C56" s="5"/>
      <c r="D56" s="6"/>
      <c r="E56" s="102"/>
      <c r="F56" s="102"/>
      <c r="G56" s="102"/>
      <c r="H56" s="102"/>
      <c r="I56" s="6"/>
      <c r="J56" s="6"/>
      <c r="K56" s="6"/>
      <c r="L56" s="6"/>
      <c r="M56" s="7"/>
      <c r="N56" s="7"/>
      <c r="O56" s="7"/>
      <c r="P56" s="7"/>
      <c r="Q56" s="2"/>
      <c r="R56" s="2"/>
      <c r="S56" s="2"/>
      <c r="T56" s="2"/>
      <c r="U56" s="2"/>
      <c r="V56" s="2"/>
      <c r="W56" s="2"/>
      <c r="X56" s="2"/>
      <c r="Y56" s="2"/>
      <c r="Z56" s="2"/>
      <c r="AA56" s="8"/>
      <c r="AB56" s="8"/>
      <c r="AC56" s="8"/>
      <c r="AD56" s="8"/>
      <c r="AE56" s="8"/>
      <c r="AF56" s="8"/>
      <c r="AG56" s="421"/>
      <c r="AH56" s="422"/>
      <c r="AI56" s="422"/>
      <c r="AJ56" s="297"/>
      <c r="AK56" s="297"/>
      <c r="AL56" s="297"/>
      <c r="AM56" s="422"/>
      <c r="AN56" s="422"/>
      <c r="AO56" s="422"/>
      <c r="AP56" s="297"/>
      <c r="AQ56" s="297"/>
      <c r="AR56" s="297"/>
      <c r="AS56" s="297"/>
      <c r="AT56" s="297"/>
      <c r="AU56" s="297"/>
      <c r="AV56" s="290"/>
      <c r="AW56" s="291"/>
      <c r="AX56" s="292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</row>
    <row r="57" spans="1:70" ht="18" customHeight="1">
      <c r="A57" s="5"/>
      <c r="B57" s="5"/>
      <c r="C57" s="5"/>
      <c r="D57" s="6"/>
      <c r="E57" s="8"/>
      <c r="F57" s="8"/>
      <c r="G57" s="8"/>
      <c r="H57" s="8"/>
      <c r="I57" s="6"/>
      <c r="J57" s="8"/>
      <c r="AG57" s="421"/>
      <c r="AH57" s="422"/>
      <c r="AI57" s="422"/>
      <c r="AJ57" s="297"/>
      <c r="AK57" s="297"/>
      <c r="AL57" s="297"/>
      <c r="AM57" s="422"/>
      <c r="AN57" s="422"/>
      <c r="AO57" s="422"/>
      <c r="AP57" s="297"/>
      <c r="AQ57" s="297"/>
      <c r="AR57" s="297"/>
      <c r="AS57" s="297"/>
      <c r="AT57" s="297"/>
      <c r="AU57" s="297"/>
      <c r="AV57" s="290"/>
      <c r="AW57" s="291"/>
      <c r="AX57" s="292"/>
      <c r="BD57" s="1"/>
      <c r="BE57" s="1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</row>
    <row r="58" spans="1:70" ht="18" customHeight="1" thickBot="1">
      <c r="A58" s="5"/>
      <c r="B58" s="174" t="s">
        <v>10</v>
      </c>
      <c r="C58" s="174"/>
      <c r="D58" s="174"/>
      <c r="E58" s="174"/>
      <c r="F58" s="174"/>
      <c r="G58" s="174"/>
      <c r="H58" s="174"/>
      <c r="I58" s="6"/>
      <c r="AG58" s="421"/>
      <c r="AH58" s="422"/>
      <c r="AI58" s="422"/>
      <c r="AJ58" s="297"/>
      <c r="AK58" s="297"/>
      <c r="AL58" s="297"/>
      <c r="AM58" s="422"/>
      <c r="AN58" s="422"/>
      <c r="AO58" s="422"/>
      <c r="AP58" s="297"/>
      <c r="AQ58" s="297"/>
      <c r="AR58" s="297"/>
      <c r="AS58" s="297"/>
      <c r="AT58" s="297"/>
      <c r="AU58" s="297"/>
      <c r="AV58" s="290"/>
      <c r="AW58" s="291"/>
      <c r="AX58" s="292"/>
      <c r="BD58" s="1"/>
      <c r="BE58" s="1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</row>
    <row r="59" spans="1:70" ht="18" customHeight="1" thickBot="1">
      <c r="A59" s="2"/>
      <c r="B59" s="173" t="s">
        <v>14</v>
      </c>
      <c r="C59" s="173"/>
      <c r="D59" s="173"/>
      <c r="E59" s="173"/>
      <c r="F59" s="173" t="s">
        <v>15</v>
      </c>
      <c r="G59" s="173"/>
      <c r="H59" s="173"/>
      <c r="I59" s="6"/>
      <c r="J59" s="299" t="str">
        <f>IF(' '!K10=0,F18,IF(' '!A10&lt;&gt;' '!K10,"Auswertung",F18))</f>
        <v>Gruppe A</v>
      </c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423"/>
      <c r="AH59" s="424"/>
      <c r="AI59" s="424"/>
      <c r="AJ59" s="298"/>
      <c r="AK59" s="298"/>
      <c r="AL59" s="298"/>
      <c r="AM59" s="424"/>
      <c r="AN59" s="424"/>
      <c r="AO59" s="424"/>
      <c r="AP59" s="298"/>
      <c r="AQ59" s="298"/>
      <c r="AR59" s="298"/>
      <c r="AS59" s="298"/>
      <c r="AT59" s="298"/>
      <c r="AU59" s="298"/>
      <c r="AV59" s="293"/>
      <c r="AW59" s="294"/>
      <c r="AX59" s="295"/>
      <c r="AY59" s="323" t="s">
        <v>16</v>
      </c>
      <c r="AZ59" s="233"/>
      <c r="BA59" s="233" t="s">
        <v>17</v>
      </c>
      <c r="BB59" s="233"/>
      <c r="BC59" s="233" t="s">
        <v>18</v>
      </c>
      <c r="BD59" s="233"/>
      <c r="BE59" s="233" t="s">
        <v>19</v>
      </c>
      <c r="BF59" s="233"/>
      <c r="BG59" s="233" t="s">
        <v>20</v>
      </c>
      <c r="BH59" s="233"/>
      <c r="BI59" s="233"/>
      <c r="BJ59" s="233"/>
      <c r="BK59" s="233"/>
      <c r="BL59" s="233" t="s">
        <v>21</v>
      </c>
      <c r="BM59" s="233"/>
      <c r="BN59" s="233"/>
      <c r="BO59" s="233" t="s">
        <v>22</v>
      </c>
      <c r="BP59" s="233"/>
      <c r="BQ59" s="363"/>
      <c r="BR59" s="8"/>
    </row>
    <row r="60" spans="1:70" ht="18" customHeight="1">
      <c r="A60" s="40"/>
      <c r="B60" s="263"/>
      <c r="C60" s="264"/>
      <c r="D60" s="264"/>
      <c r="E60" s="265"/>
      <c r="F60" s="170"/>
      <c r="G60" s="171"/>
      <c r="H60" s="172"/>
      <c r="I60" s="6"/>
      <c r="J60" s="188">
        <f>IF(' '!$K$10=0,"",1)</f>
      </c>
      <c r="K60" s="189"/>
      <c r="L60" s="373" t="str">
        <f>IF(' '!$K$10=0,F19,VLOOKUP(' '!A4,' '!$B$4:$N$9,4,0))</f>
        <v>FC Bayern München</v>
      </c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37"/>
      <c r="AH60" s="337"/>
      <c r="AI60" s="338"/>
      <c r="AJ60" s="316">
        <f>IF(AND(L60&amp;$AJ$52=VLOOKUP(L60&amp;$AJ$52,' '!$C$25:$G$84,1,0),VLOOKUP(L60&amp;$AJ$52,' '!$C$25:$G$84,4,0)&lt;&gt;""),VLOOKUP(L60&amp;$AJ$52,' '!$C$25:$G$84,4,0),VLOOKUP(L60&amp;$AJ$52,' '!$C$25:$G$84,5,0))</f>
      </c>
      <c r="AK60" s="317"/>
      <c r="AL60" s="339"/>
      <c r="AM60" s="316">
        <f>IF(AND(L60&amp;$AM$52=VLOOKUP(L60&amp;$AM$52,' '!$C$25:$G$84,1,0),VLOOKUP(L60&amp;$AM$52,' '!$C$25:$G$84,4,0)&lt;&gt;""),VLOOKUP(L60&amp;$AM$52,' '!$C$25:$G$84,4,0),VLOOKUP(L60&amp;$AM$52,' '!$C$25:$G$84,5,0))</f>
      </c>
      <c r="AN60" s="317"/>
      <c r="AO60" s="339"/>
      <c r="AP60" s="316">
        <f>IF(AND(L60&amp;$AP$52=VLOOKUP(L60&amp;$AP$52,' '!$C$25:$G$84,1,0),VLOOKUP(L60&amp;$AP$52,' '!$C$25:$G$84,4,0)&lt;&gt;""),VLOOKUP(L60&amp;$AP$52,' '!$C$25:$G$84,4,0),VLOOKUP(L60&amp;$AP$52,' '!$C$25:$G$84,5,0))</f>
      </c>
      <c r="AQ60" s="317"/>
      <c r="AR60" s="339"/>
      <c r="AS60" s="316">
        <f>IF(AND(L60&amp;$AS$52=VLOOKUP(L60&amp;$AS$52,' '!$C$25:$G$84,1,0),VLOOKUP(L60&amp;$AS$52,' '!$C$25:$G$84,4,0)&lt;&gt;""),VLOOKUP(L60&amp;$AS$52,' '!$C$25:$G$84,4,0),VLOOKUP(L60&amp;$AS$52,' '!$C$25:$G$84,5,0))</f>
      </c>
      <c r="AT60" s="317"/>
      <c r="AU60" s="339"/>
      <c r="AV60" s="372">
        <f>IF(AND(L60&amp;$AV$52=VLOOKUP(L60&amp;$AV$52,' '!$C$25:$G$84,1,0),VLOOKUP(L60&amp;$AV$52,' '!$C$25:$G$84,4,0)&lt;&gt;""),VLOOKUP(L60&amp;$AV$52,' '!$C$25:$G$84,4,0),VLOOKUP(L60&amp;$AV$52,' '!$C$25:$G$84,5,0))</f>
      </c>
      <c r="AW60" s="279"/>
      <c r="AX60" s="279"/>
      <c r="AY60" s="279">
        <f>IF(' '!$K$10=0,"",VLOOKUP(' '!A4,' '!$B$4:$N$9,10,0))</f>
      </c>
      <c r="AZ60" s="280"/>
      <c r="BA60" s="224">
        <f>IF(' '!$K$10=0,"",VLOOKUP(' '!A4,' '!$B$4:$N$9,11,0))</f>
      </c>
      <c r="BB60" s="224"/>
      <c r="BC60" s="224">
        <f>IF(' '!$K$10=0,"",VLOOKUP(' '!A4,' '!$B$4:$N$9,12,0))</f>
      </c>
      <c r="BD60" s="224"/>
      <c r="BE60" s="224">
        <f>IF(' '!$K$10=0,"",VLOOKUP(' '!A4,' '!$B$4:$N$9,13,0))</f>
      </c>
      <c r="BF60" s="224"/>
      <c r="BG60" s="224">
        <f>IF(' '!$K$10=0,"",VLOOKUP(' '!A4,' '!$B$4:$N$9,5,0))</f>
      </c>
      <c r="BH60" s="232"/>
      <c r="BI60" s="41">
        <f>IF(' '!$K$10=0,"",":")</f>
      </c>
      <c r="BJ60" s="231">
        <f>IF(' '!$K$10=0,"",VLOOKUP(' '!A4,' '!$B$4:$N$9,6,0))</f>
      </c>
      <c r="BK60" s="231"/>
      <c r="BL60" s="217">
        <f>IF(' '!$K$10=0,"",BG60-BJ60)</f>
      </c>
      <c r="BM60" s="303"/>
      <c r="BN60" s="303"/>
      <c r="BO60" s="316">
        <f>IF(' '!$K$10=0,"",VLOOKUP(' '!A4,' '!$B$4:$N$9,7,0))</f>
      </c>
      <c r="BP60" s="317"/>
      <c r="BQ60" s="318"/>
      <c r="BR60" s="39"/>
    </row>
    <row r="61" spans="1:70" ht="18" customHeight="1">
      <c r="A61" s="2"/>
      <c r="B61" s="175"/>
      <c r="C61" s="176"/>
      <c r="D61" s="176"/>
      <c r="E61" s="177"/>
      <c r="F61" s="170"/>
      <c r="G61" s="171"/>
      <c r="H61" s="172"/>
      <c r="I61" s="6"/>
      <c r="J61" s="184">
        <f>IF(' '!$K$10=0,"",IF(VLOOKUP(' '!A5,' '!$B$4:$D$9,3,0)=MAX(J$60:J60),"",' '!A5))</f>
      </c>
      <c r="K61" s="185"/>
      <c r="L61" s="272" t="str">
        <f>IF(' '!$K$10=0,F20,VLOOKUP(' '!A5,' '!$B$4:$N$9,4,0))</f>
        <v>FC Wacker Innsbruck</v>
      </c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342">
        <f>IF(AND(L61&amp;$AG$52=VLOOKUP(L61&amp;$AG$52,' '!$C$25:$G$84,1,0),VLOOKUP(L61&amp;$AG$52,' '!$C$25:$G$84,4,0)&lt;&gt;""),VLOOKUP(L61&amp;$AG$52,' '!$C$25:$G$84,4,0),VLOOKUP(L61&amp;$AG$52,' '!$C$25:$G$84,5,0))</f>
      </c>
      <c r="AH61" s="342"/>
      <c r="AI61" s="343"/>
      <c r="AJ61" s="274"/>
      <c r="AK61" s="275"/>
      <c r="AL61" s="276"/>
      <c r="AM61" s="269">
        <f>IF(AND(L61&amp;$AM$52=VLOOKUP(L61&amp;$AM$52,' '!$C$25:$G$84,1,0),VLOOKUP(L61&amp;$AM$52,' '!$C$25:$G$84,4,0)&lt;&gt;""),VLOOKUP(L61&amp;$AM$52,' '!$C$25:$G$84,4,0),VLOOKUP(L61&amp;$AM$52,' '!$C$25:$G$84,5,0))</f>
      </c>
      <c r="AN61" s="270"/>
      <c r="AO61" s="271"/>
      <c r="AP61" s="269">
        <f>IF(AND(L61&amp;$AP$52=VLOOKUP(L61&amp;$AP$52,' '!$C$25:$G$84,1,0),VLOOKUP(L61&amp;$AP$52,' '!$C$25:$G$84,4,0)&lt;&gt;""),VLOOKUP(L61&amp;$AP$52,' '!$C$25:$G$84,4,0),VLOOKUP(L61&amp;$AP$52,' '!$C$25:$G$84,5,0))</f>
      </c>
      <c r="AQ61" s="270"/>
      <c r="AR61" s="271"/>
      <c r="AS61" s="269">
        <f>IF(AND(L61&amp;$AS$52=VLOOKUP(L61&amp;$AS$52,' '!$C$25:$G$84,1,0),VLOOKUP(L61&amp;$AS$52,' '!$C$25:$G$84,4,0)&lt;&gt;""),VLOOKUP(L61&amp;$AS$52,' '!$C$25:$G$84,4,0),VLOOKUP(L61&amp;$AS$52,' '!$C$25:$G$84,5,0))</f>
      </c>
      <c r="AT61" s="270"/>
      <c r="AU61" s="271"/>
      <c r="AV61" s="368">
        <f>IF(AND(L61&amp;$AV$52=VLOOKUP(L61&amp;$AV$52,' '!$C$25:$G$84,1,0),VLOOKUP(L61&amp;$AV$52,' '!$C$25:$G$84,4,0)&lt;&gt;""),VLOOKUP(L61&amp;$AV$52,' '!$C$25:$G$84,4,0),VLOOKUP(L61&amp;$AV$52,' '!$C$25:$G$84,5,0))</f>
      </c>
      <c r="AW61" s="342"/>
      <c r="AX61" s="342"/>
      <c r="AY61" s="221">
        <f>IF(' '!$K$10=0,"",VLOOKUP(' '!A5,' '!$B$4:$N$9,10,0))</f>
      </c>
      <c r="AZ61" s="222"/>
      <c r="BA61" s="224">
        <f>IF(' '!$K$10=0,"",VLOOKUP(' '!A5,' '!$B$4:$N$9,11,0))</f>
      </c>
      <c r="BB61" s="224"/>
      <c r="BC61" s="224">
        <f>IF(' '!$K$10=0,"",VLOOKUP(' '!A5,' '!$B$4:$N$9,12,0))</f>
      </c>
      <c r="BD61" s="224"/>
      <c r="BE61" s="224">
        <f>IF(' '!$K$10=0,"",VLOOKUP(' '!A5,' '!$B$4:$N$9,13,0))</f>
      </c>
      <c r="BF61" s="224"/>
      <c r="BG61" s="224">
        <f>IF(' '!$K$10=0,"",VLOOKUP(' '!A5,' '!$B$4:$N$9,5,0))</f>
      </c>
      <c r="BH61" s="232"/>
      <c r="BI61" s="44">
        <f>IF(' '!$K$10=0,"",":")</f>
      </c>
      <c r="BJ61" s="231">
        <f>IF(' '!$K$10=0,"",VLOOKUP(' '!A5,' '!$B$4:$N$9,6,0))</f>
      </c>
      <c r="BK61" s="231"/>
      <c r="BL61" s="217">
        <f>IF(' '!$K$10=0,"",BG61-BJ61)</f>
      </c>
      <c r="BM61" s="303"/>
      <c r="BN61" s="303"/>
      <c r="BO61" s="269">
        <f>IF(' '!$K$10=0,"",VLOOKUP(' '!A5,' '!$B$4:$N$9,7,0))</f>
      </c>
      <c r="BP61" s="270"/>
      <c r="BQ61" s="322"/>
      <c r="BR61" s="8"/>
    </row>
    <row r="62" spans="1:70" ht="18" customHeight="1">
      <c r="A62" s="2"/>
      <c r="B62" s="175"/>
      <c r="C62" s="176"/>
      <c r="D62" s="176"/>
      <c r="E62" s="177"/>
      <c r="F62" s="170"/>
      <c r="G62" s="171"/>
      <c r="H62" s="172"/>
      <c r="I62" s="6"/>
      <c r="J62" s="184">
        <f>IF(' '!$K$10=0,"",IF(VLOOKUP(' '!A6,' '!$B$4:$D$9,3,0)=MAX(J$60:J61),"",' '!A6))</f>
      </c>
      <c r="K62" s="185"/>
      <c r="L62" s="272" t="str">
        <f>IF(' '!$K$10=0,F21,VLOOKUP(' '!A6,' '!$B$4:$N$9,4,0))</f>
        <v>SV Wacker Burghausen</v>
      </c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342">
        <f>IF(AND(L62&amp;$AG$52=VLOOKUP(L62&amp;$AG$52,' '!$C$25:$G$84,1,0),VLOOKUP(L62&amp;$AG$52,' '!$C$25:$G$84,4,0)&lt;&gt;""),VLOOKUP(L62&amp;$AG$52,' '!$C$25:$G$84,4,0),VLOOKUP(L62&amp;$AG$52,' '!$C$25:$G$84,5,0))</f>
      </c>
      <c r="AH62" s="342"/>
      <c r="AI62" s="343"/>
      <c r="AJ62" s="269">
        <f>IF(AND(L62&amp;$AJ$52=VLOOKUP(L62&amp;$AJ$52,' '!$C$25:$G$84,1,0),VLOOKUP(L62&amp;$AJ$52,' '!$C$25:$G$84,4,0)&lt;&gt;""),VLOOKUP(L62&amp;$AJ$52,' '!$C$25:$G$84,4,0),VLOOKUP(L62&amp;$AJ$52,' '!$C$25:$G$84,5,0))</f>
      </c>
      <c r="AK62" s="270"/>
      <c r="AL62" s="271"/>
      <c r="AM62" s="274"/>
      <c r="AN62" s="275"/>
      <c r="AO62" s="276"/>
      <c r="AP62" s="269">
        <f>IF(AND(L62&amp;$AP$52=VLOOKUP(L62&amp;$AP$52,' '!$C$25:$G$84,1,0),VLOOKUP(L62&amp;$AP$52,' '!$C$25:$G$84,4,0)&lt;&gt;""),VLOOKUP(L62&amp;$AP$52,' '!$C$25:$G$84,4,0),VLOOKUP(L62&amp;$AP$52,' '!$C$25:$G$84,5,0))</f>
      </c>
      <c r="AQ62" s="270"/>
      <c r="AR62" s="271"/>
      <c r="AS62" s="269">
        <f>IF(AND(L62&amp;$AS$52=VLOOKUP(L62&amp;$AS$52,' '!$C$25:$G$84,1,0),VLOOKUP(L62&amp;$AS$52,' '!$C$25:$G$84,4,0)&lt;&gt;""),VLOOKUP(L62&amp;$AS$52,' '!$C$25:$G$84,4,0),VLOOKUP(L62&amp;$AS$52,' '!$C$25:$G$84,5,0))</f>
      </c>
      <c r="AT62" s="270"/>
      <c r="AU62" s="271"/>
      <c r="AV62" s="368">
        <f>IF(AND(L62&amp;$AV$52=VLOOKUP(L62&amp;$AV$52,' '!$C$25:$G$84,1,0),VLOOKUP(L62&amp;$AV$52,' '!$C$25:$G$84,4,0)&lt;&gt;""),VLOOKUP(L62&amp;$AV$52,' '!$C$25:$G$84,4,0),VLOOKUP(L62&amp;$AV$52,' '!$C$25:$G$84,5,0))</f>
      </c>
      <c r="AW62" s="342"/>
      <c r="AX62" s="342"/>
      <c r="AY62" s="221">
        <f>IF(' '!$K$10=0,"",VLOOKUP(' '!A6,' '!$B$4:$N$9,10,0))</f>
      </c>
      <c r="AZ62" s="222"/>
      <c r="BA62" s="224">
        <f>IF(' '!$K$10=0,"",VLOOKUP(' '!A6,' '!$B$4:$N$9,11,0))</f>
      </c>
      <c r="BB62" s="224"/>
      <c r="BC62" s="224">
        <f>IF(' '!$K$10=0,"",VLOOKUP(' '!A6,' '!$B$4:$N$9,12,0))</f>
      </c>
      <c r="BD62" s="224"/>
      <c r="BE62" s="224">
        <f>IF(' '!$K$10=0,"",VLOOKUP(' '!A6,' '!$B$4:$N$9,13,0))</f>
      </c>
      <c r="BF62" s="224"/>
      <c r="BG62" s="224">
        <f>IF(' '!$K$10=0,"",VLOOKUP(' '!A6,' '!$B$4:$N$9,5,0))</f>
      </c>
      <c r="BH62" s="232"/>
      <c r="BI62" s="44">
        <f>IF(' '!$K$10=0,"",":")</f>
      </c>
      <c r="BJ62" s="231">
        <f>IF(' '!$K$10=0,"",VLOOKUP(' '!A6,' '!$B$4:$N$9,6,0))</f>
      </c>
      <c r="BK62" s="231"/>
      <c r="BL62" s="217">
        <f>IF(' '!$K$10=0,"",BG62-BJ62)</f>
      </c>
      <c r="BM62" s="303"/>
      <c r="BN62" s="303"/>
      <c r="BO62" s="269">
        <f>IF(' '!$K$10=0,"",VLOOKUP(' '!A6,' '!$B$4:$N$9,7,0))</f>
      </c>
      <c r="BP62" s="270"/>
      <c r="BQ62" s="322"/>
      <c r="BR62" s="8"/>
    </row>
    <row r="63" spans="1:70" ht="18" customHeight="1">
      <c r="A63" s="2"/>
      <c r="B63" s="175"/>
      <c r="C63" s="176"/>
      <c r="D63" s="176"/>
      <c r="E63" s="177"/>
      <c r="F63" s="170"/>
      <c r="G63" s="171"/>
      <c r="H63" s="172"/>
      <c r="I63" s="6"/>
      <c r="J63" s="184">
        <f>IF(' '!$K$10=0,"",IF(VLOOKUP(' '!A7,' '!$B$4:$D$9,3,0)=MAX(J$60:J62),"",' '!A7))</f>
      </c>
      <c r="K63" s="185"/>
      <c r="L63" s="272" t="str">
        <f>IF(' '!$K$10=0,F22,VLOOKUP(' '!A7,' '!$B$4:$N$9,4,0))</f>
        <v>SV Grödig (Austria)</v>
      </c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342">
        <f>IF(AND(L63&amp;$AG$52=VLOOKUP(L63&amp;$AG$52,' '!$C$25:$G$84,1,0),VLOOKUP(L63&amp;$AG$52,' '!$C$25:$G$84,4,0)&lt;&gt;""),VLOOKUP(L63&amp;$AG$52,' '!$C$25:$G$84,4,0),VLOOKUP(L63&amp;$AG$52,' '!$C$25:$G$84,5,0))</f>
      </c>
      <c r="AH63" s="342"/>
      <c r="AI63" s="343"/>
      <c r="AJ63" s="269">
        <f>IF(AND(L63&amp;$AJ$52=VLOOKUP(L63&amp;$AJ$52,' '!$C$25:$G$84,1,0),VLOOKUP(L63&amp;$AJ$52,' '!$C$25:$G$84,4,0)&lt;&gt;""),VLOOKUP(L63&amp;$AJ$52,' '!$C$25:$G$84,4,0),VLOOKUP(L63&amp;$AJ$52,' '!$C$25:$G$84,5,0))</f>
      </c>
      <c r="AK63" s="270"/>
      <c r="AL63" s="271"/>
      <c r="AM63" s="269">
        <f>IF(AND(L63&amp;$AM$52=VLOOKUP(L63&amp;$AM$52,' '!$C$25:$G$84,1,0),VLOOKUP(L63&amp;$AM$52,' '!$C$25:$G$84,4,0)&lt;&gt;""),VLOOKUP(L63&amp;$AM$52,' '!$C$25:$G$84,4,0),VLOOKUP(L63&amp;$AM$52,' '!$C$25:$G$84,5,0))</f>
      </c>
      <c r="AN63" s="270"/>
      <c r="AO63" s="271"/>
      <c r="AP63" s="274"/>
      <c r="AQ63" s="275"/>
      <c r="AR63" s="276"/>
      <c r="AS63" s="269">
        <f>IF(AND(L63&amp;$AS$52=VLOOKUP(L63&amp;$AS$52,' '!$C$25:$G$84,1,0),VLOOKUP(L63&amp;$AS$52,' '!$C$25:$G$84,4,0)&lt;&gt;""),VLOOKUP(L63&amp;$AS$52,' '!$C$25:$G$84,4,0),VLOOKUP(L63&amp;$AS$52,' '!$C$25:$G$84,5,0))</f>
      </c>
      <c r="AT63" s="270"/>
      <c r="AU63" s="271"/>
      <c r="AV63" s="368">
        <f>IF(AND(L63&amp;$AV$52=VLOOKUP(L63&amp;$AV$52,' '!$C$25:$G$84,1,0),VLOOKUP(L63&amp;$AV$52,' '!$C$25:$G$84,4,0)&lt;&gt;""),VLOOKUP(L63&amp;$AV$52,' '!$C$25:$G$84,4,0),VLOOKUP(L63&amp;$AV$52,' '!$C$25:$G$84,5,0))</f>
      </c>
      <c r="AW63" s="342"/>
      <c r="AX63" s="342"/>
      <c r="AY63" s="221">
        <f>IF(' '!$K$10=0,"",VLOOKUP(' '!A7,' '!$B$4:$N$9,10,0))</f>
      </c>
      <c r="AZ63" s="222"/>
      <c r="BA63" s="224">
        <f>IF(' '!$K$10=0,"",VLOOKUP(' '!A7,' '!$B$4:$N$9,11,0))</f>
      </c>
      <c r="BB63" s="224"/>
      <c r="BC63" s="224">
        <f>IF(' '!$K$10=0,"",VLOOKUP(' '!A7,' '!$B$4:$N$9,12,0))</f>
      </c>
      <c r="BD63" s="224"/>
      <c r="BE63" s="224">
        <f>IF(' '!$K$10=0,"",VLOOKUP(' '!A7,' '!$B$4:$N$9,13,0))</f>
      </c>
      <c r="BF63" s="224"/>
      <c r="BG63" s="224">
        <f>IF(' '!$K$10=0,"",VLOOKUP(' '!A7,' '!$B$4:$N$9,5,0))</f>
      </c>
      <c r="BH63" s="232"/>
      <c r="BI63" s="44">
        <f>IF(' '!$K$10=0,"",":")</f>
      </c>
      <c r="BJ63" s="231">
        <f>IF(' '!$K$10=0,"",VLOOKUP(' '!A7,' '!$B$4:$N$9,6,0))</f>
      </c>
      <c r="BK63" s="231"/>
      <c r="BL63" s="217">
        <f>IF(' '!$K$10=0,"",BG63-BJ63)</f>
      </c>
      <c r="BM63" s="303"/>
      <c r="BN63" s="303"/>
      <c r="BO63" s="269">
        <f>IF(' '!$K$10=0,"",VLOOKUP(' '!A7,' '!$B$4:$N$9,7,0))</f>
      </c>
      <c r="BP63" s="270"/>
      <c r="BQ63" s="322"/>
      <c r="BR63" s="8"/>
    </row>
    <row r="64" spans="1:70" ht="18" customHeight="1">
      <c r="A64" s="2"/>
      <c r="B64" s="175"/>
      <c r="C64" s="176"/>
      <c r="D64" s="176"/>
      <c r="E64" s="177"/>
      <c r="F64" s="170"/>
      <c r="G64" s="171"/>
      <c r="H64" s="172"/>
      <c r="I64" s="6"/>
      <c r="J64" s="184">
        <f>IF(' '!$K$10=0,"",IF(VLOOKUP(' '!A8,' '!$B$4:$D$9,3,0)=MAX(J$60:J63),"",' '!A8))</f>
      </c>
      <c r="K64" s="185"/>
      <c r="L64" s="272" t="str">
        <f>IF(' '!$K$10=0,F23,VLOOKUP(' '!A8,' '!$B$4:$N$9,4,0))</f>
        <v>FC Perach / TSV Winhöring</v>
      </c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342">
        <f>IF(AND(L64&amp;$AG$52=VLOOKUP(L64&amp;$AG$52,' '!$C$25:$G$84,1,0),VLOOKUP(L64&amp;$AG$52,' '!$C$25:$G$84,4,0)&lt;&gt;""),VLOOKUP(L64&amp;$AG$52,' '!$C$25:$G$84,4,0),VLOOKUP(L64&amp;$AG$52,' '!$C$25:$G$84,5,0))</f>
      </c>
      <c r="AH64" s="342"/>
      <c r="AI64" s="343"/>
      <c r="AJ64" s="269">
        <f>IF(AND(L64&amp;$AJ$52=VLOOKUP(L64&amp;$AJ$52,' '!$C$25:$G$84,1,0),VLOOKUP(L64&amp;$AJ$52,' '!$C$25:$G$84,4,0)&lt;&gt;""),VLOOKUP(L64&amp;$AJ$52,' '!$C$25:$G$84,4,0),VLOOKUP(L64&amp;$AJ$52,' '!$C$25:$G$84,5,0))</f>
      </c>
      <c r="AK64" s="270"/>
      <c r="AL64" s="271"/>
      <c r="AM64" s="269">
        <f>IF(AND(L64&amp;$AM$52=VLOOKUP(L64&amp;$AM$52,' '!$C$25:$G$84,1,0),VLOOKUP(L64&amp;$AM$52,' '!$C$25:$G$84,4,0)&lt;&gt;""),VLOOKUP(L64&amp;$AM$52,' '!$C$25:$G$84,4,0),VLOOKUP(L64&amp;$AM$52,' '!$C$25:$G$84,5,0))</f>
      </c>
      <c r="AN64" s="270"/>
      <c r="AO64" s="271"/>
      <c r="AP64" s="269">
        <f>IF(AND(L64&amp;$AP$52=VLOOKUP(L64&amp;$AP$52,' '!$C$25:$G$84,1,0),VLOOKUP(L64&amp;$AP$52,' '!$C$25:$G$84,4,0)&lt;&gt;""),VLOOKUP(L64&amp;$AP$52,' '!$C$25:$G$84,4,0),VLOOKUP(L64&amp;$AP$52,' '!$C$25:$G$84,5,0))</f>
      </c>
      <c r="AQ64" s="270"/>
      <c r="AR64" s="271"/>
      <c r="AS64" s="274"/>
      <c r="AT64" s="275"/>
      <c r="AU64" s="276"/>
      <c r="AV64" s="368">
        <f>IF(AND(L64&amp;$AV$52=VLOOKUP(L64&amp;$AV$52,' '!$C$25:$G$84,1,0),VLOOKUP(L64&amp;$AV$52,' '!$C$25:$G$84,4,0)&lt;&gt;""),VLOOKUP(L64&amp;$AV$52,' '!$C$25:$G$84,4,0),VLOOKUP(L64&amp;$AV$52,' '!$C$25:$G$84,5,0))</f>
      </c>
      <c r="AW64" s="342"/>
      <c r="AX64" s="342"/>
      <c r="AY64" s="221">
        <f>IF(' '!$K$10=0,"",VLOOKUP(' '!A8,' '!$B$4:$N$9,10,0))</f>
      </c>
      <c r="AZ64" s="222"/>
      <c r="BA64" s="224">
        <f>IF(' '!$K$10=0,"",VLOOKUP(' '!A8,' '!$B$4:$N$9,11,0))</f>
      </c>
      <c r="BB64" s="224"/>
      <c r="BC64" s="224">
        <f>IF(' '!$K$10=0,"",VLOOKUP(' '!A8,' '!$B$4:$N$9,12,0))</f>
      </c>
      <c r="BD64" s="224"/>
      <c r="BE64" s="224">
        <f>IF(' '!$K$10=0,"",VLOOKUP(' '!A8,' '!$B$4:$N$9,13,0))</f>
      </c>
      <c r="BF64" s="224"/>
      <c r="BG64" s="224">
        <f>IF(' '!$K$10=0,"",VLOOKUP(' '!A8,' '!$B$4:$N$9,5,0))</f>
      </c>
      <c r="BH64" s="232"/>
      <c r="BI64" s="44">
        <f>IF(' '!$K$10=0,"",":")</f>
      </c>
      <c r="BJ64" s="231">
        <f>IF(' '!$K$10=0,"",VLOOKUP(' '!A8,' '!$B$4:$N$9,6,0))</f>
      </c>
      <c r="BK64" s="231"/>
      <c r="BL64" s="217">
        <f>IF(' '!$K$10=0,"",BG64-BJ64)</f>
      </c>
      <c r="BM64" s="303"/>
      <c r="BN64" s="303"/>
      <c r="BO64" s="269">
        <f>IF(' '!$K$10=0,"",VLOOKUP(' '!A8,' '!$B$4:$N$9,7,0))</f>
      </c>
      <c r="BP64" s="270"/>
      <c r="BQ64" s="322"/>
      <c r="BR64" s="8"/>
    </row>
    <row r="65" spans="1:70" ht="18" customHeight="1" thickBot="1">
      <c r="A65" s="2"/>
      <c r="B65" s="175"/>
      <c r="C65" s="176"/>
      <c r="D65" s="176"/>
      <c r="E65" s="177"/>
      <c r="F65" s="170"/>
      <c r="G65" s="171"/>
      <c r="H65" s="172"/>
      <c r="I65" s="6"/>
      <c r="J65" s="340">
        <f>IF(' '!$K$10=0,"",IF(VLOOKUP(' '!A9,' '!$B$4:$D$9,3,0)=MAX(J$60:J64),"",' '!A9))</f>
      </c>
      <c r="K65" s="341"/>
      <c r="L65" s="358" t="str">
        <f>IF(' '!$K$10=0,F24,VLOOKUP(' '!A9,' '!$B$4:$N$9,4,0))</f>
        <v>Frei</v>
      </c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04">
        <f>IF(AND(L65&amp;$AG$52=VLOOKUP(L65&amp;$AG$52,' '!$C$25:$G$84,1,0),VLOOKUP(L65&amp;$AG$52,' '!$C$25:$G$84,4,0)&lt;&gt;""),VLOOKUP(L65&amp;$AG$52,' '!$C$25:$G$84,4,0),VLOOKUP(L65&amp;$AG$52,' '!$C$25:$G$84,5,0))</f>
      </c>
      <c r="AH65" s="304"/>
      <c r="AI65" s="305"/>
      <c r="AJ65" s="319">
        <f>IF(AND(L65&amp;$AJ$52=VLOOKUP(L65&amp;$AJ$52,' '!$C$25:$G$84,1,0),VLOOKUP(L65&amp;$AJ$52,' '!$C$25:$G$84,4,0)&lt;&gt;""),VLOOKUP(L65&amp;$AJ$52,' '!$C$25:$G$84,4,0),VLOOKUP(L65&amp;$AJ$52,' '!$C$25:$G$84,5,0))</f>
      </c>
      <c r="AK65" s="320"/>
      <c r="AL65" s="308"/>
      <c r="AM65" s="319">
        <f>IF(AND(L65&amp;$AM$52=VLOOKUP(L65&amp;$AM$52,' '!$C$25:$G$84,1,0),VLOOKUP(L65&amp;$AM$52,' '!$C$25:$G$84,4,0)&lt;&gt;""),VLOOKUP(L65&amp;$AM$52,' '!$C$25:$G$84,4,0),VLOOKUP(L65&amp;$AM$52,' '!$C$25:$G$84,5,0))</f>
      </c>
      <c r="AN65" s="320"/>
      <c r="AO65" s="308"/>
      <c r="AP65" s="319">
        <f>IF(AND(L65&amp;$AP$52=VLOOKUP(L65&amp;$AP$52,' '!$C$25:$G$84,1,0),VLOOKUP(L65&amp;$AP$52,' '!$C$25:$G$84,4,0)&lt;&gt;""),VLOOKUP(L65&amp;$AP$52,' '!$C$25:$G$84,4,0),VLOOKUP(L65&amp;$AP$52,' '!$C$25:$G$84,5,0))</f>
      </c>
      <c r="AQ65" s="320"/>
      <c r="AR65" s="308"/>
      <c r="AS65" s="319">
        <f>IF(AND(L65&amp;$AS$52=VLOOKUP(L65&amp;$AS$52,' '!$C$25:$G$84,1,0),VLOOKUP(L65&amp;$AS$52,' '!$C$25:$G$84,4,0)&lt;&gt;""),VLOOKUP(L65&amp;$AS$52,' '!$C$25:$G$84,4,0),VLOOKUP(L65&amp;$AS$52,' '!$C$25:$G$84,5,0))</f>
      </c>
      <c r="AT65" s="320"/>
      <c r="AU65" s="308"/>
      <c r="AV65" s="364"/>
      <c r="AW65" s="365"/>
      <c r="AX65" s="365"/>
      <c r="AY65" s="281">
        <f>IF(' '!$K$10=0,"",VLOOKUP(' '!A9,' '!$B$4:$N$9,10,0))</f>
      </c>
      <c r="AZ65" s="282"/>
      <c r="BA65" s="250">
        <f>IF(' '!$K$10=0,"",VLOOKUP(' '!A9,' '!$B$4:$N$9,11,0))</f>
      </c>
      <c r="BB65" s="250"/>
      <c r="BC65" s="250">
        <f>IF(' '!$K$10=0,"",VLOOKUP(' '!A9,' '!$B$4:$N$9,12,0))</f>
      </c>
      <c r="BD65" s="250"/>
      <c r="BE65" s="250">
        <f>IF(' '!$K$10=0,"",VLOOKUP(' '!A9,' '!$B$4:$N$9,13,0))</f>
      </c>
      <c r="BF65" s="250"/>
      <c r="BG65" s="250">
        <f>IF(' '!$K$10=0,"",VLOOKUP(' '!A9,' '!$B$4:$N$9,5,0))</f>
      </c>
      <c r="BH65" s="307"/>
      <c r="BI65" s="46">
        <f>IF(' '!$K$10=0,"",":")</f>
      </c>
      <c r="BJ65" s="306">
        <f>IF(' '!$K$10=0,"",VLOOKUP(' '!A9,' '!$B$4:$N$9,6,0))</f>
      </c>
      <c r="BK65" s="306"/>
      <c r="BL65" s="314">
        <f>IF(' '!$K$10=0,"",BG65-BJ65)</f>
      </c>
      <c r="BM65" s="315"/>
      <c r="BN65" s="315"/>
      <c r="BO65" s="311">
        <f>IF(' '!$K$10=0,"",VLOOKUP(' '!A9,' '!$B$4:$N$9,7,0))</f>
      </c>
      <c r="BP65" s="312"/>
      <c r="BQ65" s="313"/>
      <c r="BR65" s="8"/>
    </row>
    <row r="66" spans="1:70" ht="18" customHeight="1">
      <c r="A66" s="47"/>
      <c r="B66" s="47"/>
      <c r="C66" s="47"/>
      <c r="D66" s="6"/>
      <c r="E66" s="106"/>
      <c r="F66" s="106"/>
      <c r="G66" s="106"/>
      <c r="H66" s="135"/>
      <c r="I66" s="6"/>
      <c r="J66" s="48"/>
      <c r="K66" s="48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2"/>
      <c r="BG66" s="52"/>
      <c r="BH66" s="52"/>
      <c r="BI66" s="51"/>
      <c r="BJ66" s="51"/>
      <c r="BK66" s="51"/>
      <c r="BL66" s="8"/>
      <c r="BM66" s="8"/>
      <c r="BN66" s="8"/>
      <c r="BO66" s="8"/>
      <c r="BP66" s="8"/>
      <c r="BQ66" s="8"/>
      <c r="BR66" s="8"/>
    </row>
    <row r="67" spans="1:70" ht="18" customHeight="1" thickBot="1">
      <c r="A67" s="47"/>
      <c r="B67" s="47"/>
      <c r="C67" s="47"/>
      <c r="D67" s="6"/>
      <c r="E67" s="106"/>
      <c r="F67" s="106"/>
      <c r="G67" s="106"/>
      <c r="H67" s="106"/>
      <c r="I67" s="6"/>
      <c r="J67" s="48"/>
      <c r="K67" s="48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2"/>
      <c r="BG67" s="52"/>
      <c r="BH67" s="52"/>
      <c r="BI67" s="51"/>
      <c r="BJ67" s="51"/>
      <c r="BK67" s="51"/>
      <c r="BL67" s="8"/>
      <c r="BM67" s="8"/>
      <c r="BN67" s="8"/>
      <c r="BO67" s="8"/>
      <c r="BP67" s="8"/>
      <c r="BQ67" s="8"/>
      <c r="BR67" s="8"/>
    </row>
    <row r="68" spans="1:70" ht="18" customHeight="1">
      <c r="A68" s="47"/>
      <c r="B68" s="47"/>
      <c r="C68" s="47"/>
      <c r="D68" s="6"/>
      <c r="E68" s="106"/>
      <c r="F68" s="106"/>
      <c r="G68" s="106"/>
      <c r="H68" s="106"/>
      <c r="I68" s="6"/>
      <c r="J68" s="48"/>
      <c r="K68" s="48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328" t="str">
        <f>L76</f>
        <v>Spvgg Unterhaching</v>
      </c>
      <c r="AH68" s="329"/>
      <c r="AI68" s="329"/>
      <c r="AJ68" s="334" t="str">
        <f>L77</f>
        <v>DFI Bad Aibling</v>
      </c>
      <c r="AK68" s="334"/>
      <c r="AL68" s="334"/>
      <c r="AM68" s="329" t="str">
        <f>L78</f>
        <v>SpVgg Kaufbeuern</v>
      </c>
      <c r="AN68" s="329"/>
      <c r="AO68" s="329"/>
      <c r="AP68" s="334" t="str">
        <f>L79</f>
        <v>JFG Oberes Rottal</v>
      </c>
      <c r="AQ68" s="334"/>
      <c r="AR68" s="334"/>
      <c r="AS68" s="334" t="str">
        <f>L80</f>
        <v>SC Fürstenfeldbruck</v>
      </c>
      <c r="AT68" s="334"/>
      <c r="AU68" s="334"/>
      <c r="AV68" s="334" t="str">
        <f>L81</f>
        <v>Frei</v>
      </c>
      <c r="AW68" s="334"/>
      <c r="AX68" s="369"/>
      <c r="AY68" s="51"/>
      <c r="AZ68" s="51"/>
      <c r="BA68" s="51"/>
      <c r="BB68" s="51"/>
      <c r="BC68" s="51"/>
      <c r="BD68" s="51"/>
      <c r="BE68" s="51"/>
      <c r="BF68" s="52"/>
      <c r="BG68" s="52"/>
      <c r="BH68" s="52"/>
      <c r="BI68" s="51"/>
      <c r="BJ68" s="51"/>
      <c r="BK68" s="51"/>
      <c r="BL68" s="8"/>
      <c r="BM68" s="8"/>
      <c r="BN68" s="8"/>
      <c r="BO68" s="8"/>
      <c r="BP68" s="8"/>
      <c r="BQ68" s="8"/>
      <c r="BR68" s="8"/>
    </row>
    <row r="69" spans="1:70" ht="18" customHeight="1">
      <c r="A69" s="47"/>
      <c r="B69" s="47"/>
      <c r="C69" s="47"/>
      <c r="D69" s="6"/>
      <c r="E69" s="106"/>
      <c r="F69" s="106"/>
      <c r="G69" s="106"/>
      <c r="H69" s="106"/>
      <c r="I69" s="6"/>
      <c r="J69" s="48"/>
      <c r="K69" s="48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330"/>
      <c r="AH69" s="331"/>
      <c r="AI69" s="331"/>
      <c r="AJ69" s="335"/>
      <c r="AK69" s="335"/>
      <c r="AL69" s="335"/>
      <c r="AM69" s="331"/>
      <c r="AN69" s="331"/>
      <c r="AO69" s="331"/>
      <c r="AP69" s="335"/>
      <c r="AQ69" s="335"/>
      <c r="AR69" s="335"/>
      <c r="AS69" s="335"/>
      <c r="AT69" s="335"/>
      <c r="AU69" s="335"/>
      <c r="AV69" s="335"/>
      <c r="AW69" s="335"/>
      <c r="AX69" s="370"/>
      <c r="AY69" s="51"/>
      <c r="AZ69" s="51"/>
      <c r="BA69" s="51"/>
      <c r="BB69" s="51"/>
      <c r="BC69" s="51"/>
      <c r="BD69" s="51"/>
      <c r="BE69" s="51"/>
      <c r="BF69" s="52"/>
      <c r="BG69" s="52"/>
      <c r="BH69" s="52"/>
      <c r="BI69" s="51"/>
      <c r="BJ69" s="51"/>
      <c r="BK69" s="51"/>
      <c r="BL69" s="8"/>
      <c r="BM69" s="8"/>
      <c r="BN69" s="8"/>
      <c r="BO69" s="8"/>
      <c r="BP69" s="8"/>
      <c r="BQ69" s="8"/>
      <c r="BR69" s="8"/>
    </row>
    <row r="70" spans="1:70" ht="18" customHeight="1">
      <c r="A70" s="47"/>
      <c r="B70" s="47"/>
      <c r="C70" s="47"/>
      <c r="D70" s="6"/>
      <c r="E70" s="106"/>
      <c r="F70" s="106"/>
      <c r="G70" s="106"/>
      <c r="H70" s="106"/>
      <c r="I70" s="6"/>
      <c r="J70" s="48"/>
      <c r="K70" s="48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330"/>
      <c r="AH70" s="331"/>
      <c r="AI70" s="331"/>
      <c r="AJ70" s="335"/>
      <c r="AK70" s="335"/>
      <c r="AL70" s="335"/>
      <c r="AM70" s="331"/>
      <c r="AN70" s="331"/>
      <c r="AO70" s="331"/>
      <c r="AP70" s="335"/>
      <c r="AQ70" s="335"/>
      <c r="AR70" s="335"/>
      <c r="AS70" s="335"/>
      <c r="AT70" s="335"/>
      <c r="AU70" s="335"/>
      <c r="AV70" s="335"/>
      <c r="AW70" s="335"/>
      <c r="AX70" s="370"/>
      <c r="AY70" s="51"/>
      <c r="AZ70" s="51"/>
      <c r="BA70" s="51"/>
      <c r="BB70" s="51"/>
      <c r="BC70" s="51"/>
      <c r="BD70" s="51"/>
      <c r="BE70" s="51"/>
      <c r="BF70" s="52"/>
      <c r="BG70" s="52"/>
      <c r="BH70" s="52"/>
      <c r="BI70" s="51"/>
      <c r="BJ70" s="51"/>
      <c r="BK70" s="51"/>
      <c r="BL70" s="8"/>
      <c r="BM70" s="8"/>
      <c r="BN70" s="8"/>
      <c r="BO70" s="8"/>
      <c r="BP70" s="8"/>
      <c r="BQ70" s="8"/>
      <c r="BR70" s="8"/>
    </row>
    <row r="71" spans="1:70" ht="18" customHeight="1">
      <c r="A71" s="47"/>
      <c r="B71" s="47"/>
      <c r="C71" s="47"/>
      <c r="D71" s="6"/>
      <c r="E71" s="106"/>
      <c r="F71" s="106"/>
      <c r="G71" s="106"/>
      <c r="H71" s="106"/>
      <c r="I71" s="6"/>
      <c r="J71" s="48"/>
      <c r="K71" s="48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330"/>
      <c r="AH71" s="331"/>
      <c r="AI71" s="331"/>
      <c r="AJ71" s="335"/>
      <c r="AK71" s="335"/>
      <c r="AL71" s="335"/>
      <c r="AM71" s="331"/>
      <c r="AN71" s="331"/>
      <c r="AO71" s="331"/>
      <c r="AP71" s="335"/>
      <c r="AQ71" s="335"/>
      <c r="AR71" s="335"/>
      <c r="AS71" s="335"/>
      <c r="AT71" s="335"/>
      <c r="AU71" s="335"/>
      <c r="AV71" s="335"/>
      <c r="AW71" s="335"/>
      <c r="AX71" s="370"/>
      <c r="AY71" s="51"/>
      <c r="AZ71" s="51"/>
      <c r="BA71" s="51"/>
      <c r="BB71" s="51"/>
      <c r="BC71" s="51"/>
      <c r="BD71" s="51"/>
      <c r="BE71" s="51"/>
      <c r="BF71" s="52"/>
      <c r="BG71" s="52"/>
      <c r="BH71" s="52"/>
      <c r="BI71" s="51"/>
      <c r="BJ71" s="51"/>
      <c r="BK71" s="51"/>
      <c r="BL71" s="8"/>
      <c r="BM71" s="8"/>
      <c r="BN71" s="8"/>
      <c r="BO71" s="8"/>
      <c r="BP71" s="8"/>
      <c r="BQ71" s="8"/>
      <c r="BR71" s="8"/>
    </row>
    <row r="72" spans="1:70" ht="18" customHeight="1">
      <c r="A72" s="47"/>
      <c r="B72" s="47"/>
      <c r="C72" s="47"/>
      <c r="D72" s="6"/>
      <c r="E72" s="106"/>
      <c r="F72" s="106"/>
      <c r="G72" s="106"/>
      <c r="H72" s="106"/>
      <c r="I72" s="6"/>
      <c r="J72" s="48"/>
      <c r="K72" s="48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330"/>
      <c r="AH72" s="331"/>
      <c r="AI72" s="331"/>
      <c r="AJ72" s="335"/>
      <c r="AK72" s="335"/>
      <c r="AL72" s="335"/>
      <c r="AM72" s="331"/>
      <c r="AN72" s="331"/>
      <c r="AO72" s="331"/>
      <c r="AP72" s="335"/>
      <c r="AQ72" s="335"/>
      <c r="AR72" s="335"/>
      <c r="AS72" s="335"/>
      <c r="AT72" s="335"/>
      <c r="AU72" s="335"/>
      <c r="AV72" s="335"/>
      <c r="AW72" s="335"/>
      <c r="AX72" s="370"/>
      <c r="AY72" s="51"/>
      <c r="AZ72" s="51"/>
      <c r="BA72" s="51"/>
      <c r="BB72" s="51"/>
      <c r="BC72" s="51"/>
      <c r="BD72" s="51"/>
      <c r="BE72" s="51"/>
      <c r="BF72" s="52"/>
      <c r="BG72" s="52"/>
      <c r="BH72" s="52"/>
      <c r="BI72" s="51"/>
      <c r="BJ72" s="51"/>
      <c r="BK72" s="51"/>
      <c r="BL72" s="8"/>
      <c r="BM72" s="8"/>
      <c r="BN72" s="8"/>
      <c r="BO72" s="8"/>
      <c r="BP72" s="8"/>
      <c r="BQ72" s="8"/>
      <c r="BR72" s="8"/>
    </row>
    <row r="73" spans="1:70" ht="18" customHeight="1">
      <c r="A73" s="47"/>
      <c r="B73" s="47"/>
      <c r="C73" s="47"/>
      <c r="D73" s="6"/>
      <c r="E73" s="8"/>
      <c r="F73" s="8"/>
      <c r="G73" s="8"/>
      <c r="H73" s="8"/>
      <c r="I73" s="6"/>
      <c r="J73" s="48"/>
      <c r="K73" s="48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330"/>
      <c r="AH73" s="331"/>
      <c r="AI73" s="331"/>
      <c r="AJ73" s="335"/>
      <c r="AK73" s="335"/>
      <c r="AL73" s="335"/>
      <c r="AM73" s="331"/>
      <c r="AN73" s="331"/>
      <c r="AO73" s="331"/>
      <c r="AP73" s="335"/>
      <c r="AQ73" s="335"/>
      <c r="AR73" s="335"/>
      <c r="AS73" s="335"/>
      <c r="AT73" s="335"/>
      <c r="AU73" s="335"/>
      <c r="AV73" s="335"/>
      <c r="AW73" s="335"/>
      <c r="AX73" s="370"/>
      <c r="AY73" s="51"/>
      <c r="AZ73" s="51"/>
      <c r="BA73" s="51"/>
      <c r="BB73" s="51"/>
      <c r="BC73" s="51"/>
      <c r="BD73" s="51"/>
      <c r="BE73" s="51"/>
      <c r="BF73" s="52"/>
      <c r="BG73" s="52"/>
      <c r="BH73" s="52"/>
      <c r="BI73" s="51"/>
      <c r="BJ73" s="51"/>
      <c r="BK73" s="51"/>
      <c r="BL73" s="8"/>
      <c r="BM73" s="8"/>
      <c r="BN73" s="8"/>
      <c r="BO73" s="8"/>
      <c r="BP73" s="8"/>
      <c r="BQ73" s="8"/>
      <c r="BR73" s="8"/>
    </row>
    <row r="74" spans="1:70" ht="18" customHeight="1" thickBot="1">
      <c r="A74" s="47"/>
      <c r="B74" s="174" t="s">
        <v>10</v>
      </c>
      <c r="C74" s="174"/>
      <c r="D74" s="174"/>
      <c r="E74" s="174"/>
      <c r="F74" s="174"/>
      <c r="G74" s="174"/>
      <c r="H74" s="174"/>
      <c r="I74" s="6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4"/>
      <c r="Y74" s="54"/>
      <c r="Z74" s="54"/>
      <c r="AA74" s="54"/>
      <c r="AB74" s="54"/>
      <c r="AC74" s="54"/>
      <c r="AD74" s="55"/>
      <c r="AE74" s="56"/>
      <c r="AF74" s="56"/>
      <c r="AG74" s="330"/>
      <c r="AH74" s="331"/>
      <c r="AI74" s="331"/>
      <c r="AJ74" s="335"/>
      <c r="AK74" s="335"/>
      <c r="AL74" s="335"/>
      <c r="AM74" s="331"/>
      <c r="AN74" s="331"/>
      <c r="AO74" s="331"/>
      <c r="AP74" s="335"/>
      <c r="AQ74" s="335"/>
      <c r="AR74" s="335"/>
      <c r="AS74" s="335"/>
      <c r="AT74" s="335"/>
      <c r="AU74" s="335"/>
      <c r="AV74" s="335"/>
      <c r="AW74" s="335"/>
      <c r="AX74" s="370"/>
      <c r="AY74" s="57"/>
      <c r="BA74" s="58"/>
      <c r="BB74" s="53"/>
      <c r="BC74" s="53"/>
      <c r="BD74" s="53"/>
      <c r="BE74" s="53"/>
      <c r="BF74" s="53"/>
      <c r="BG74" s="53"/>
      <c r="BH74" s="53"/>
      <c r="BI74" s="57"/>
      <c r="BJ74" s="1"/>
      <c r="BK74" s="8"/>
      <c r="BL74" s="8"/>
      <c r="BM74" s="8"/>
      <c r="BN74" s="8"/>
      <c r="BO74" s="8"/>
      <c r="BP74" s="8"/>
      <c r="BQ74" s="8"/>
      <c r="BR74" s="8"/>
    </row>
    <row r="75" spans="1:70" ht="18" customHeight="1" thickBot="1">
      <c r="A75" s="47"/>
      <c r="B75" s="173" t="s">
        <v>14</v>
      </c>
      <c r="C75" s="173"/>
      <c r="D75" s="173"/>
      <c r="E75" s="173"/>
      <c r="F75" s="173" t="s">
        <v>15</v>
      </c>
      <c r="G75" s="173"/>
      <c r="H75" s="173"/>
      <c r="I75" s="6"/>
      <c r="J75" s="366" t="str">
        <f>IF(' '!K20=0,AE18,IF(' '!A20&lt;&gt;' '!K20,"Auswertung",AE18))</f>
        <v>Gruppe B</v>
      </c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32"/>
      <c r="AH75" s="333"/>
      <c r="AI75" s="333"/>
      <c r="AJ75" s="336"/>
      <c r="AK75" s="336"/>
      <c r="AL75" s="336"/>
      <c r="AM75" s="333"/>
      <c r="AN75" s="333"/>
      <c r="AO75" s="333"/>
      <c r="AP75" s="336"/>
      <c r="AQ75" s="336"/>
      <c r="AR75" s="336"/>
      <c r="AS75" s="336"/>
      <c r="AT75" s="336"/>
      <c r="AU75" s="336"/>
      <c r="AV75" s="336"/>
      <c r="AW75" s="336"/>
      <c r="AX75" s="371"/>
      <c r="AY75" s="277" t="s">
        <v>16</v>
      </c>
      <c r="AZ75" s="278"/>
      <c r="BA75" s="278" t="s">
        <v>17</v>
      </c>
      <c r="BB75" s="278"/>
      <c r="BC75" s="278" t="s">
        <v>18</v>
      </c>
      <c r="BD75" s="278"/>
      <c r="BE75" s="278" t="s">
        <v>19</v>
      </c>
      <c r="BF75" s="278"/>
      <c r="BG75" s="278" t="s">
        <v>20</v>
      </c>
      <c r="BH75" s="278"/>
      <c r="BI75" s="278"/>
      <c r="BJ75" s="278"/>
      <c r="BK75" s="278"/>
      <c r="BL75" s="278" t="s">
        <v>21</v>
      </c>
      <c r="BM75" s="278"/>
      <c r="BN75" s="278"/>
      <c r="BO75" s="278" t="s">
        <v>22</v>
      </c>
      <c r="BP75" s="278"/>
      <c r="BQ75" s="310"/>
      <c r="BR75" s="8"/>
    </row>
    <row r="76" spans="1:70" ht="18" customHeight="1">
      <c r="A76" s="47"/>
      <c r="B76" s="170"/>
      <c r="C76" s="171"/>
      <c r="D76" s="171"/>
      <c r="E76" s="172"/>
      <c r="F76" s="170"/>
      <c r="G76" s="171"/>
      <c r="H76" s="172"/>
      <c r="I76" s="6"/>
      <c r="J76" s="188">
        <f>IF(' '!$K$20=0,"",1)</f>
      </c>
      <c r="K76" s="189"/>
      <c r="L76" s="373" t="str">
        <f>IF(' '!$K$20=0,AE19,VLOOKUP(' '!A14,' '!$B$14:$N$19,4,0))</f>
        <v>Spvgg Unterhaching</v>
      </c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37"/>
      <c r="AH76" s="337"/>
      <c r="AI76" s="338"/>
      <c r="AJ76" s="316">
        <f>IF(AND(L76&amp;$AJ$68=VLOOKUP(L76&amp;$AJ$68,' '!$C$25:$G$84,1,0),VLOOKUP(L76&amp;$AJ$68,' '!$C$25:$G$84,4,0)&lt;&gt;""),VLOOKUP(L76&amp;$AJ$68,' '!$C$25:$G$84,4,0),VLOOKUP(L76&amp;$AJ$68,' '!$C$25:$G$84,5,0))</f>
      </c>
      <c r="AK76" s="317"/>
      <c r="AL76" s="339"/>
      <c r="AM76" s="316">
        <f>IF(AND(L76&amp;$AM$68=VLOOKUP(L76&amp;$AM$68,' '!$C$25:$G$84,1,0),VLOOKUP(L76&amp;$AM$68,' '!$C$25:$G$84,4,0)&lt;&gt;""),VLOOKUP(L76&amp;$AM$68,' '!$C$25:$G$84,4,0),VLOOKUP(L76&amp;$AM$68,' '!$C$25:$G$84,5,0))</f>
      </c>
      <c r="AN76" s="317"/>
      <c r="AO76" s="339"/>
      <c r="AP76" s="316">
        <f>IF(AND(L76&amp;$AP$68=VLOOKUP(L76&amp;$AP$68,' '!$C$25:$G$84,1,0),VLOOKUP(L76&amp;$AP$68,' '!$C$25:$G$84,4,0)&lt;&gt;""),VLOOKUP(L76&amp;$AP$68,' '!$C$25:$G$84,4,0),VLOOKUP(L76&amp;$AP$68,' '!$C$25:$G$84,5,0))</f>
      </c>
      <c r="AQ76" s="317"/>
      <c r="AR76" s="339"/>
      <c r="AS76" s="316">
        <f>IF(AND(L76&amp;$AS$68=VLOOKUP(L76&amp;$AS$68,' '!$C$25:$G$84,1,0),VLOOKUP(L76&amp;$AS$68,' '!$C$25:$G$84,4,0)&lt;&gt;""),VLOOKUP(L76&amp;$AS$68,' '!$C$25:$G$84,4,0),VLOOKUP(L76&amp;$AS$68,' '!$C$25:$G$84,5,0))</f>
      </c>
      <c r="AT76" s="317"/>
      <c r="AU76" s="339"/>
      <c r="AV76" s="372">
        <f>IF(AND(L76&amp;$AV$68=VLOOKUP(L76&amp;$AV$68,' '!$C$25:$G$84,1,0),VLOOKUP(L76&amp;$AV$68,' '!$C$25:$G$84,4,0)&lt;&gt;""),VLOOKUP(L76&amp;$AV$68,' '!$C$25:$G$84,4,0),VLOOKUP(L76&amp;$AV$68,' '!$C$25:$G$84,5,0))</f>
      </c>
      <c r="AW76" s="279"/>
      <c r="AX76" s="279"/>
      <c r="AY76" s="279">
        <f>IF(' '!$K$20=0,"",VLOOKUP(' '!A14,' '!$B$14:$N$19,10,0))</f>
      </c>
      <c r="AZ76" s="280"/>
      <c r="BA76" s="224">
        <f>IF(' '!$K$20=0,"",VLOOKUP(' '!A14,' '!$B$14:$N$19,11,0))</f>
      </c>
      <c r="BB76" s="224"/>
      <c r="BC76" s="224">
        <f>IF(' '!$K$20=0,"",VLOOKUP(' '!A14,' '!$B$14:$N$19,12,0))</f>
      </c>
      <c r="BD76" s="224"/>
      <c r="BE76" s="224">
        <f>IF(' '!$K$20=0,"",VLOOKUP(' '!A14,' '!$B$14:$N$19,13,0))</f>
      </c>
      <c r="BF76" s="224"/>
      <c r="BG76" s="231">
        <f>IF(' '!$K$20=0,"",VLOOKUP(' '!A14,' '!$B$14:$N$19,5,0))</f>
      </c>
      <c r="BH76" s="231"/>
      <c r="BI76" s="42">
        <f>IF(' '!$K$20=0,"",":")</f>
      </c>
      <c r="BJ76" s="223">
        <f>IF(' '!$K$20=0,"",VLOOKUP(' '!A14,' '!$B$14:$N$19,6,0))</f>
      </c>
      <c r="BK76" s="224"/>
      <c r="BL76" s="216">
        <f>IF(' '!$K$20=0,"",BG76-BJ76)</f>
      </c>
      <c r="BM76" s="216"/>
      <c r="BN76" s="217"/>
      <c r="BO76" s="316">
        <f>IF(' '!$K$20=0,"",VLOOKUP(' '!A14,' '!$B$14:$N$19,7,0))</f>
      </c>
      <c r="BP76" s="317"/>
      <c r="BQ76" s="318"/>
      <c r="BR76" s="8"/>
    </row>
    <row r="77" spans="1:70" ht="18" customHeight="1">
      <c r="A77" s="47"/>
      <c r="B77" s="170"/>
      <c r="C77" s="171"/>
      <c r="D77" s="171"/>
      <c r="E77" s="172"/>
      <c r="F77" s="170"/>
      <c r="G77" s="171"/>
      <c r="H77" s="172"/>
      <c r="I77" s="6"/>
      <c r="J77" s="184">
        <f>IF(' '!$K$20=0,"",IF(VLOOKUP(' '!A15,' '!$B$14:$D$19,3,0)=MAX(J$76:J76),"",' '!A15))</f>
      </c>
      <c r="K77" s="185"/>
      <c r="L77" s="272" t="str">
        <f>IF(' '!$K$20=0,AE20,VLOOKUP(' '!A15,' '!$B$14:$N$19,4,0))</f>
        <v>DFI Bad Aibling</v>
      </c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342">
        <f>IF(AND(L77&amp;$AG$68=VLOOKUP(L77&amp;$AG$68,' '!$C$25:$G$84,1,0),VLOOKUP(L77&amp;$AG$68,' '!$C$25:$G$84,4,0)&lt;&gt;""),VLOOKUP(L77&amp;$AG$68,' '!$C$25:$G$84,4,0),VLOOKUP(L77&amp;$AG$68,' '!$C$25:$G$84,5,0))</f>
      </c>
      <c r="AH77" s="342"/>
      <c r="AI77" s="343"/>
      <c r="AJ77" s="274"/>
      <c r="AK77" s="275"/>
      <c r="AL77" s="276"/>
      <c r="AM77" s="269">
        <f>IF(AND(L77&amp;$AM$68=VLOOKUP(L77&amp;$AM$68,' '!$C$25:$G$84,1,0),VLOOKUP(L77&amp;$AM$68,' '!$C$25:$G$84,4,0)&lt;&gt;""),VLOOKUP(L77&amp;$AM$68,' '!$C$25:$G$84,4,0),VLOOKUP(L77&amp;$AM$68,' '!$C$25:$G$84,5,0))</f>
      </c>
      <c r="AN77" s="270"/>
      <c r="AO77" s="271"/>
      <c r="AP77" s="269">
        <f>IF(AND(L77&amp;$AP$68=VLOOKUP(L77&amp;$AP$68,' '!$C$25:$G$84,1,0),VLOOKUP(L77&amp;$AP$68,' '!$C$25:$G$84,4,0)&lt;&gt;""),VLOOKUP(L77&amp;$AP$68,' '!$C$25:$G$84,4,0),VLOOKUP(L77&amp;$AP$68,' '!$C$25:$G$84,5,0))</f>
      </c>
      <c r="AQ77" s="270"/>
      <c r="AR77" s="271"/>
      <c r="AS77" s="269">
        <f>IF(AND(L77&amp;$AS$68=VLOOKUP(L77&amp;$AS$68,' '!$C$25:$G$84,1,0),VLOOKUP(L77&amp;$AS$68,' '!$C$25:$G$84,4,0)&lt;&gt;""),VLOOKUP(L77&amp;$AS$68,' '!$C$25:$G$84,4,0),VLOOKUP(L77&amp;$AS$68,' '!$C$25:$G$84,5,0))</f>
      </c>
      <c r="AT77" s="270"/>
      <c r="AU77" s="271"/>
      <c r="AV77" s="368">
        <f>IF(AND(L77&amp;$AV$68=VLOOKUP(L77&amp;$AV$68,' '!$C$25:$G$84,1,0),VLOOKUP(L77&amp;$AV$68,' '!$C$25:$G$84,4,0)&lt;&gt;""),VLOOKUP(L77&amp;$AV$68,' '!$C$25:$G$84,4,0),VLOOKUP(L77&amp;$AV$68,' '!$C$25:$G$84,5,0))</f>
      </c>
      <c r="AW77" s="342"/>
      <c r="AX77" s="342"/>
      <c r="AY77" s="221">
        <f>IF(' '!$K$20=0,"",VLOOKUP(' '!A15,' '!$B$14:$N$19,10,0))</f>
      </c>
      <c r="AZ77" s="222"/>
      <c r="BA77" s="224">
        <f>IF(' '!$K$20=0,"",VLOOKUP(' '!A15,' '!$B$14:$N$19,11,0))</f>
      </c>
      <c r="BB77" s="224"/>
      <c r="BC77" s="224">
        <f>IF(' '!$K$20=0,"",VLOOKUP(' '!A15,' '!$B$14:$N$19,12,0))</f>
      </c>
      <c r="BD77" s="224"/>
      <c r="BE77" s="224">
        <f>IF(' '!$K$20=0,"",VLOOKUP(' '!A15,' '!$B$14:$N$19,13,0))</f>
      </c>
      <c r="BF77" s="224"/>
      <c r="BG77" s="231">
        <f>IF(' '!$K$20=0,"",VLOOKUP(' '!A15,' '!$B$14:$N$19,5,0))</f>
      </c>
      <c r="BH77" s="231"/>
      <c r="BI77" s="42">
        <f>IF(' '!$K$20=0,"",":")</f>
      </c>
      <c r="BJ77" s="223">
        <f>IF(' '!$K$20=0,"",VLOOKUP(' '!A15,' '!$B$14:$N$19,6,0))</f>
      </c>
      <c r="BK77" s="224"/>
      <c r="BL77" s="216">
        <f>IF(' '!$K$20=0,"",BG77-BJ77)</f>
      </c>
      <c r="BM77" s="216"/>
      <c r="BN77" s="217"/>
      <c r="BO77" s="269">
        <f>IF(' '!$K$20=0,"",VLOOKUP(' '!A15,' '!$B$14:$N$19,7,0))</f>
      </c>
      <c r="BP77" s="270"/>
      <c r="BQ77" s="322"/>
      <c r="BR77" s="8"/>
    </row>
    <row r="78" spans="1:70" ht="18" customHeight="1">
      <c r="A78" s="47"/>
      <c r="B78" s="170"/>
      <c r="C78" s="171"/>
      <c r="D78" s="171"/>
      <c r="E78" s="172"/>
      <c r="F78" s="170"/>
      <c r="G78" s="171"/>
      <c r="H78" s="172"/>
      <c r="I78" s="6"/>
      <c r="J78" s="184">
        <f>IF(' '!$K$20=0,"",IF(VLOOKUP(' '!A16,' '!$B$14:$D$19,3,0)=MAX(J$76:J77),"",' '!A16))</f>
      </c>
      <c r="K78" s="185"/>
      <c r="L78" s="272" t="str">
        <f>IF(' '!$K$20=0,AE21,VLOOKUP(' '!A16,' '!$B$14:$N$19,4,0))</f>
        <v>SpVgg Kaufbeuern</v>
      </c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342">
        <f>IF(AND(L78&amp;$AG$68=VLOOKUP(L78&amp;$AG$68,' '!$C$25:$G$84,1,0),VLOOKUP(L78&amp;$AG$68,' '!$C$25:$G$84,4,0)&lt;&gt;""),VLOOKUP(L78&amp;$AG$68,' '!$C$25:$G$84,4,0),VLOOKUP(L78&amp;$AG$68,' '!$C$25:$G$84,5,0))</f>
      </c>
      <c r="AH78" s="342"/>
      <c r="AI78" s="343"/>
      <c r="AJ78" s="269">
        <f>IF(AND(L78&amp;$AJ$68=VLOOKUP(L78&amp;$AJ$68,' '!$C$25:$G$84,1,0),VLOOKUP(L78&amp;$AJ$68,' '!$C$25:$G$84,4,0)&lt;&gt;""),VLOOKUP(L78&amp;$AJ$68,' '!$C$25:$G$84,4,0),VLOOKUP(L78&amp;$AJ$68,' '!$C$25:$G$84,5,0))</f>
      </c>
      <c r="AK78" s="270"/>
      <c r="AL78" s="271"/>
      <c r="AM78" s="274"/>
      <c r="AN78" s="275"/>
      <c r="AO78" s="276"/>
      <c r="AP78" s="269">
        <f>IF(AND(L78&amp;$AP$68=VLOOKUP(L78&amp;$AP$68,' '!$C$25:$G$84,1,0),VLOOKUP(L78&amp;$AP$68,' '!$C$25:$G$84,4,0)&lt;&gt;""),VLOOKUP(L78&amp;$AP$68,' '!$C$25:$G$84,4,0),VLOOKUP(L78&amp;$AP$68,' '!$C$25:$G$84,5,0))</f>
      </c>
      <c r="AQ78" s="270"/>
      <c r="AR78" s="271"/>
      <c r="AS78" s="269">
        <f>IF(AND(L78&amp;$AS$68=VLOOKUP(L78&amp;$AS$68,' '!$C$25:$G$84,1,0),VLOOKUP(L78&amp;$AS$68,' '!$C$25:$G$84,4,0)&lt;&gt;""),VLOOKUP(L78&amp;$AS$68,' '!$C$25:$G$84,4,0),VLOOKUP(L78&amp;$AS$68,' '!$C$25:$G$84,5,0))</f>
      </c>
      <c r="AT78" s="270"/>
      <c r="AU78" s="271"/>
      <c r="AV78" s="368">
        <f>IF(AND(L78&amp;$AV$68=VLOOKUP(L78&amp;$AV$68,' '!$C$25:$G$84,1,0),VLOOKUP(L78&amp;$AV$68,' '!$C$25:$G$84,4,0)&lt;&gt;""),VLOOKUP(L78&amp;$AV$68,' '!$C$25:$G$84,4,0),VLOOKUP(L78&amp;$AV$68,' '!$C$25:$G$84,5,0))</f>
      </c>
      <c r="AW78" s="342"/>
      <c r="AX78" s="342"/>
      <c r="AY78" s="221">
        <f>IF(' '!$K$20=0,"",VLOOKUP(' '!A16,' '!$B$14:$N$19,10,0))</f>
      </c>
      <c r="AZ78" s="222"/>
      <c r="BA78" s="224">
        <f>IF(' '!$K$20=0,"",VLOOKUP(' '!A16,' '!$B$14:$N$19,11,0))</f>
      </c>
      <c r="BB78" s="224"/>
      <c r="BC78" s="224">
        <f>IF(' '!$K$20=0,"",VLOOKUP(' '!A16,' '!$B$14:$N$19,12,0))</f>
      </c>
      <c r="BD78" s="224"/>
      <c r="BE78" s="224">
        <f>IF(' '!$K$20=0,"",VLOOKUP(' '!A16,' '!$B$14:$N$19,13,0))</f>
      </c>
      <c r="BF78" s="224"/>
      <c r="BG78" s="231">
        <f>IF(' '!$K$20=0,"",VLOOKUP(' '!A16,' '!$B$14:$N$19,5,0))</f>
      </c>
      <c r="BH78" s="231"/>
      <c r="BI78" s="42">
        <f>IF(' '!$K$20=0,"",":")</f>
      </c>
      <c r="BJ78" s="223">
        <f>IF(' '!$K$20=0,"",VLOOKUP(' '!A16,' '!$B$14:$N$19,6,0))</f>
      </c>
      <c r="BK78" s="224"/>
      <c r="BL78" s="216">
        <f>IF(' '!$K$20=0,"",BG78-BJ78)</f>
      </c>
      <c r="BM78" s="216"/>
      <c r="BN78" s="217"/>
      <c r="BO78" s="269">
        <f>IF(' '!$K$20=0,"",VLOOKUP(' '!A16,' '!$B$14:$N$19,7,0))</f>
      </c>
      <c r="BP78" s="270"/>
      <c r="BQ78" s="322"/>
      <c r="BR78" s="8"/>
    </row>
    <row r="79" spans="1:70" ht="18" customHeight="1">
      <c r="A79" s="47"/>
      <c r="B79" s="170"/>
      <c r="C79" s="171"/>
      <c r="D79" s="171"/>
      <c r="E79" s="172"/>
      <c r="F79" s="170"/>
      <c r="G79" s="171"/>
      <c r="H79" s="172"/>
      <c r="I79" s="6"/>
      <c r="J79" s="184">
        <f>IF(' '!$K$20=0,"",IF(VLOOKUP(' '!A17,' '!$B$14:$D$19,3,0)=MAX(J$76:J78),"",' '!A17))</f>
      </c>
      <c r="K79" s="185"/>
      <c r="L79" s="272" t="str">
        <f>IF(' '!$K$20=0,AE22,VLOOKUP(' '!A17,' '!$B$14:$N$19,4,0))</f>
        <v>JFG Oberes Rottal</v>
      </c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342">
        <f>IF(AND(L79&amp;$AG$68=VLOOKUP(L79&amp;$AG$68,' '!$C$25:$G$84,1,0),VLOOKUP(L79&amp;$AG$68,' '!$C$25:$G$84,4,0)&lt;&gt;""),VLOOKUP(L79&amp;$AG$68,' '!$C$25:$G$84,4,0),VLOOKUP(L79&amp;$AG$68,' '!$C$25:$G$84,5,0))</f>
      </c>
      <c r="AH79" s="342"/>
      <c r="AI79" s="343"/>
      <c r="AJ79" s="269">
        <f>IF(AND(L79&amp;$AJ$68=VLOOKUP(L79&amp;$AJ$68,' '!$C$25:$G$84,1,0),VLOOKUP(L79&amp;$AJ$68,' '!$C$25:$G$84,4,0)&lt;&gt;""),VLOOKUP(L79&amp;$AJ$68,' '!$C$25:$G$84,4,0),VLOOKUP(L79&amp;$AJ$68,' '!$C$25:$G$84,5,0))</f>
      </c>
      <c r="AK79" s="270"/>
      <c r="AL79" s="271"/>
      <c r="AM79" s="269">
        <f>IF(AND(L79&amp;$AM$68=VLOOKUP(L79&amp;$AM$68,' '!$C$25:$G$84,1,0),VLOOKUP(L79&amp;$AM$68,' '!$C$25:$G$84,4,0)&lt;&gt;""),VLOOKUP(L79&amp;$AM$68,' '!$C$25:$G$84,4,0),VLOOKUP(L79&amp;$AM$68,' '!$C$25:$G$84,5,0))</f>
      </c>
      <c r="AN79" s="270"/>
      <c r="AO79" s="271"/>
      <c r="AP79" s="274"/>
      <c r="AQ79" s="275"/>
      <c r="AR79" s="276"/>
      <c r="AS79" s="269">
        <f>IF(AND(L79&amp;$AS$68=VLOOKUP(L79&amp;$AS$68,' '!$C$25:$G$84,1,0),VLOOKUP(L79&amp;$AS$68,' '!$C$25:$G$84,4,0)&lt;&gt;""),VLOOKUP(L79&amp;$AS$68,' '!$C$25:$G$84,4,0),VLOOKUP(L79&amp;$AS$68,' '!$C$25:$G$84,5,0))</f>
      </c>
      <c r="AT79" s="270"/>
      <c r="AU79" s="271"/>
      <c r="AV79" s="368">
        <f>IF(AND(L79&amp;$AV$68=VLOOKUP(L79&amp;$AV$68,' '!$C$25:$G$84,1,0),VLOOKUP(L79&amp;$AV$68,' '!$C$25:$G$84,4,0)&lt;&gt;""),VLOOKUP(L79&amp;$AV$68,' '!$C$25:$G$84,4,0),VLOOKUP(L79&amp;$AV$68,' '!$C$25:$G$84,5,0))</f>
      </c>
      <c r="AW79" s="342"/>
      <c r="AX79" s="342"/>
      <c r="AY79" s="221">
        <f>IF(' '!$K$20=0,"",VLOOKUP(' '!A17,' '!$B$14:$N$19,10,0))</f>
      </c>
      <c r="AZ79" s="222"/>
      <c r="BA79" s="224">
        <f>IF(' '!$K$20=0,"",VLOOKUP(' '!A17,' '!$B$14:$N$19,11,0))</f>
      </c>
      <c r="BB79" s="224"/>
      <c r="BC79" s="224">
        <f>IF(' '!$K$20=0,"",VLOOKUP(' '!A17,' '!$B$14:$N$19,12,0))</f>
      </c>
      <c r="BD79" s="224"/>
      <c r="BE79" s="224">
        <f>IF(' '!$K$20=0,"",VLOOKUP(' '!A17,' '!$B$14:$N$19,13,0))</f>
      </c>
      <c r="BF79" s="224"/>
      <c r="BG79" s="231">
        <f>IF(' '!$K$20=0,"",VLOOKUP(' '!A17,' '!$B$14:$N$19,5,0))</f>
      </c>
      <c r="BH79" s="231"/>
      <c r="BI79" s="42">
        <f>IF(' '!$K$20=0,"",":")</f>
      </c>
      <c r="BJ79" s="223">
        <f>IF(' '!$K$20=0,"",VLOOKUP(' '!A17,' '!$B$14:$N$19,6,0))</f>
      </c>
      <c r="BK79" s="224"/>
      <c r="BL79" s="216">
        <f>IF(' '!$K$20=0,"",BG79-BJ79)</f>
      </c>
      <c r="BM79" s="216"/>
      <c r="BN79" s="217"/>
      <c r="BO79" s="269">
        <f>IF(' '!$K$20=0,"",VLOOKUP(' '!A17,' '!$B$14:$N$19,7,0))</f>
      </c>
      <c r="BP79" s="270"/>
      <c r="BQ79" s="322"/>
      <c r="BR79" s="8"/>
    </row>
    <row r="80" spans="1:70" ht="18" customHeight="1">
      <c r="A80" s="47"/>
      <c r="B80" s="170"/>
      <c r="C80" s="171"/>
      <c r="D80" s="171"/>
      <c r="E80" s="172"/>
      <c r="F80" s="170"/>
      <c r="G80" s="171"/>
      <c r="H80" s="172"/>
      <c r="I80" s="6"/>
      <c r="J80" s="184">
        <f>IF(' '!$K$20=0,"",IF(VLOOKUP(' '!A18,' '!$B$14:$D$19,3,0)=MAX(J$76:J79),"",' '!A18))</f>
      </c>
      <c r="K80" s="185"/>
      <c r="L80" s="272" t="str">
        <f>IF(' '!$K$20=0,AE23,VLOOKUP(' '!A18,' '!$B$14:$N$19,4,0))</f>
        <v>SC Fürstenfeldbruck</v>
      </c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342">
        <f>IF(AND(L80&amp;$AG$68=VLOOKUP(L80&amp;$AG$68,' '!$C$25:$G$84,1,0),VLOOKUP(L80&amp;$AG$68,' '!$C$25:$G$84,4,0)&lt;&gt;""),VLOOKUP(L80&amp;$AG$68,' '!$C$25:$G$84,4,0),VLOOKUP(L80&amp;$AG$68,' '!$C$25:$G$84,5,0))</f>
      </c>
      <c r="AH80" s="342"/>
      <c r="AI80" s="343"/>
      <c r="AJ80" s="269">
        <f>IF(AND(L80&amp;$AJ$68=VLOOKUP(L80&amp;$AJ$68,' '!$C$25:$G$84,1,0),VLOOKUP(L80&amp;$AJ$68,' '!$C$25:$G$84,4,0)&lt;&gt;""),VLOOKUP(L80&amp;$AJ$68,' '!$C$25:$G$84,4,0),VLOOKUP(L80&amp;$AJ$68,' '!$C$25:$G$84,5,0))</f>
      </c>
      <c r="AK80" s="270"/>
      <c r="AL80" s="271"/>
      <c r="AM80" s="269">
        <f>IF(AND(L80&amp;$AM$68=VLOOKUP(L80&amp;$AM$68,' '!$C$25:$G$84,1,0),VLOOKUP(L80&amp;$AM$68,' '!$C$25:$G$84,4,0)&lt;&gt;""),VLOOKUP(L80&amp;$AM$68,' '!$C$25:$G$84,4,0),VLOOKUP(L80&amp;$AM$68,' '!$C$25:$G$84,5,0))</f>
      </c>
      <c r="AN80" s="270"/>
      <c r="AO80" s="271"/>
      <c r="AP80" s="269">
        <f>IF(AND(L80&amp;$AP$68=VLOOKUP(L80&amp;$AP$68,' '!$C$25:$G$84,1,0),VLOOKUP(L80&amp;$AP$68,' '!$C$25:$G$84,4,0)&lt;&gt;""),VLOOKUP(L80&amp;$AP$68,' '!$C$25:$G$84,4,0),VLOOKUP(L80&amp;$AP$68,' '!$C$25:$G$84,5,0))</f>
      </c>
      <c r="AQ80" s="270"/>
      <c r="AR80" s="271"/>
      <c r="AS80" s="274"/>
      <c r="AT80" s="275"/>
      <c r="AU80" s="276"/>
      <c r="AV80" s="368">
        <f>IF(AND(L80&amp;$AV$68=VLOOKUP(L80&amp;$AV$68,' '!$C$25:$G$84,1,0),VLOOKUP(L80&amp;$AV$68,' '!$C$25:$G$84,4,0)&lt;&gt;""),VLOOKUP(L80&amp;$AV$68,' '!$C$25:$G$84,4,0),VLOOKUP(L80&amp;$AV$68,' '!$C$25:$G$84,5,0))</f>
      </c>
      <c r="AW80" s="342"/>
      <c r="AX80" s="342"/>
      <c r="AY80" s="221">
        <f>IF(' '!$K$20=0,"",VLOOKUP(' '!A18,' '!$B$14:$N$19,10,0))</f>
      </c>
      <c r="AZ80" s="222"/>
      <c r="BA80" s="224">
        <f>IF(' '!$K$20=0,"",VLOOKUP(' '!A18,' '!$B$14:$N$19,11,0))</f>
      </c>
      <c r="BB80" s="224"/>
      <c r="BC80" s="224">
        <f>IF(' '!$K$20=0,"",VLOOKUP(' '!A18,' '!$B$14:$N$19,12,0))</f>
      </c>
      <c r="BD80" s="224"/>
      <c r="BE80" s="224">
        <f>IF(' '!$K$20=0,"",VLOOKUP(' '!A18,' '!$B$14:$N$19,13,0))</f>
      </c>
      <c r="BF80" s="224"/>
      <c r="BG80" s="231">
        <f>IF(' '!$K$20=0,"",VLOOKUP(' '!A18,' '!$B$14:$N$19,5,0))</f>
      </c>
      <c r="BH80" s="231"/>
      <c r="BI80" s="42">
        <f>IF(' '!$K$20=0,"",":")</f>
      </c>
      <c r="BJ80" s="223">
        <f>IF(' '!$K$20=0,"",VLOOKUP(' '!A18,' '!$B$14:$N$19,6,0))</f>
      </c>
      <c r="BK80" s="224"/>
      <c r="BL80" s="216">
        <f>IF(' '!$K$20=0,"",BG80-BJ80)</f>
      </c>
      <c r="BM80" s="216"/>
      <c r="BN80" s="217"/>
      <c r="BO80" s="269">
        <f>IF(' '!$K$20=0,"",VLOOKUP(' '!A18,' '!$B$14:$N$19,7,0))</f>
      </c>
      <c r="BP80" s="270"/>
      <c r="BQ80" s="322"/>
      <c r="BR80" s="8"/>
    </row>
    <row r="81" spans="1:70" ht="18" customHeight="1" thickBot="1">
      <c r="A81" s="47"/>
      <c r="B81" s="170"/>
      <c r="C81" s="171"/>
      <c r="D81" s="171"/>
      <c r="E81" s="172"/>
      <c r="F81" s="170"/>
      <c r="G81" s="171"/>
      <c r="H81" s="172"/>
      <c r="I81" s="6"/>
      <c r="J81" s="324">
        <f>IF(' '!$K$20=0,"",IF(VLOOKUP(' '!A19,' '!$B$14:$D$19,3,0)=MAX(J$76:J80),"",' '!A19))</f>
      </c>
      <c r="K81" s="325"/>
      <c r="L81" s="358" t="str">
        <f>IF(' '!$K$20=0,AE24,VLOOKUP(' '!A19,' '!$B$14:$N$19,4,0))</f>
        <v>Frei</v>
      </c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04">
        <f>IF(AND(L81&amp;$AG$68=VLOOKUP(L81&amp;$AG$68,' '!$C$25:$G$84,1,0),VLOOKUP(L81&amp;$AG$68,' '!$C$25:$G$84,4,0)&lt;&gt;""),VLOOKUP(L81&amp;$AG$68,' '!$C$25:$G$84,4,0),VLOOKUP(L81&amp;$AG$68,' '!$C$25:$G$84,5,0))</f>
      </c>
      <c r="AH81" s="304"/>
      <c r="AI81" s="305"/>
      <c r="AJ81" s="319">
        <f>IF(AND(L81&amp;$AJ$68=VLOOKUP(L81&amp;$AJ$68,' '!$C$25:$G$84,1,0),VLOOKUP(L81&amp;$AJ$68,' '!$C$25:$G$84,4,0)&lt;&gt;""),VLOOKUP(L81&amp;$AJ$68,' '!$C$25:$G$84,4,0),VLOOKUP(L81&amp;$AJ$68,' '!$C$25:$G$84,5,0))</f>
      </c>
      <c r="AK81" s="320"/>
      <c r="AL81" s="308"/>
      <c r="AM81" s="319">
        <f>IF(AND(L81&amp;$AM$68=VLOOKUP(L81&amp;$AM$68,' '!$C$25:$G$84,1,0),VLOOKUP(L81&amp;$AM$68,' '!$C$25:$G$84,4,0)&lt;&gt;""),VLOOKUP(L81&amp;$AM$68,' '!$C$25:$G$84,4,0),VLOOKUP(L81&amp;$AM$68,' '!$C$25:$G$84,5,0))</f>
      </c>
      <c r="AN81" s="320"/>
      <c r="AO81" s="308"/>
      <c r="AP81" s="319">
        <f>IF(AND(L81&amp;$AP$68=VLOOKUP(L81&amp;$AP$68,' '!$C$25:$G$84,1,0),VLOOKUP(L81&amp;$AP$68,' '!$C$25:$G$84,4,0)&lt;&gt;""),VLOOKUP(L81&amp;$AP$68,' '!$C$25:$G$84,4,0),VLOOKUP(L81&amp;$AP$68,' '!$C$25:$G$84,5,0))</f>
      </c>
      <c r="AQ81" s="320"/>
      <c r="AR81" s="308"/>
      <c r="AS81" s="319">
        <f>IF(AND(L81&amp;$AS$68=VLOOKUP(L81&amp;$AS$68,' '!$C$25:$G$84,1,0),VLOOKUP(L81&amp;$AS$68,' '!$C$25:$G$84,4,0)&lt;&gt;""),VLOOKUP(L81&amp;$AS$68,' '!$C$25:$G$84,4,0),VLOOKUP(L81&amp;$AS$68,' '!$C$25:$G$84,5,0))</f>
      </c>
      <c r="AT81" s="320"/>
      <c r="AU81" s="308"/>
      <c r="AV81" s="364"/>
      <c r="AW81" s="365"/>
      <c r="AX81" s="365"/>
      <c r="AY81" s="304">
        <f>IF(' '!$K$20=0,"",VLOOKUP(' '!A19,' '!$B$14:$N$19,10,0))</f>
      </c>
      <c r="AZ81" s="305"/>
      <c r="BA81" s="309">
        <f>IF(' '!$K$20=0,"",VLOOKUP(' '!A19,' '!$B$14:$N$19,11,0))</f>
      </c>
      <c r="BB81" s="309"/>
      <c r="BC81" s="309">
        <f>IF(' '!$K$20=0,"",VLOOKUP(' '!A19,' '!$B$14:$N$19,12,0))</f>
      </c>
      <c r="BD81" s="309"/>
      <c r="BE81" s="309">
        <f>IF(' '!$K$20=0,"",VLOOKUP(' '!A19,' '!$B$14:$N$19,13,0))</f>
      </c>
      <c r="BF81" s="309"/>
      <c r="BG81" s="320">
        <f>IF(' '!$K$20=0,"",VLOOKUP(' '!A19,' '!$B$14:$N$19,5,0))</f>
      </c>
      <c r="BH81" s="320"/>
      <c r="BI81" s="45">
        <f>IF(' '!$K$20=0,"",":")</f>
      </c>
      <c r="BJ81" s="308">
        <f>IF(' '!$K$20=0,"",VLOOKUP(' '!A19,' '!$B$14:$N$19,6,0))</f>
      </c>
      <c r="BK81" s="309"/>
      <c r="BL81" s="225">
        <f>IF(' '!$K$20=0,"",BG81-BJ81)</f>
      </c>
      <c r="BM81" s="225"/>
      <c r="BN81" s="226"/>
      <c r="BO81" s="319">
        <f>IF(' '!$K$20=0,"",VLOOKUP(' '!A19,' '!$B$14:$N$19,7,0))</f>
      </c>
      <c r="BP81" s="320"/>
      <c r="BQ81" s="321"/>
      <c r="BR81" s="8"/>
    </row>
    <row r="82" spans="1:70" ht="11.25" customHeight="1">
      <c r="A82" s="47"/>
      <c r="B82" s="47"/>
      <c r="C82" s="47"/>
      <c r="D82" s="6"/>
      <c r="I82" s="6"/>
      <c r="J82" s="59"/>
      <c r="K82" s="59"/>
      <c r="L82" s="60"/>
      <c r="M82" s="6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7"/>
      <c r="AA82" s="61"/>
      <c r="AB82" s="61"/>
      <c r="AC82" s="61"/>
      <c r="AD82" s="61"/>
      <c r="AE82" s="61"/>
      <c r="AF82" s="7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</row>
    <row r="83" spans="2:70" ht="18" customHeight="1">
      <c r="B83" s="36" t="s">
        <v>24</v>
      </c>
      <c r="AF83" s="8"/>
      <c r="AG83" s="8"/>
      <c r="AH83" s="8"/>
      <c r="AI83" s="8"/>
      <c r="AJ83" s="8"/>
      <c r="AK83" s="8"/>
      <c r="BJ83" s="5"/>
      <c r="BK83" s="5"/>
      <c r="BL83" s="6"/>
      <c r="BM83" s="59"/>
      <c r="BN83" s="59"/>
      <c r="BO83" s="59"/>
      <c r="BP83" s="59"/>
      <c r="BQ83" s="60"/>
      <c r="BR83" s="60"/>
    </row>
    <row r="84" spans="62:70" ht="9.75" customHeight="1">
      <c r="BJ84" s="5"/>
      <c r="BK84" s="5"/>
      <c r="BL84" s="6"/>
      <c r="BM84" s="59"/>
      <c r="BN84" s="59"/>
      <c r="BO84" s="59"/>
      <c r="BP84" s="59"/>
      <c r="BQ84" s="60"/>
      <c r="BR84" s="60"/>
    </row>
    <row r="85" spans="2:70" s="29" customFormat="1" ht="18" customHeight="1">
      <c r="B85" s="198" t="s">
        <v>49</v>
      </c>
      <c r="C85" s="198"/>
      <c r="D85" s="198"/>
      <c r="E85" s="198"/>
      <c r="F85" s="198"/>
      <c r="G85" s="198"/>
      <c r="H85" s="439">
        <f>H14</f>
        <v>0.6215277777777778</v>
      </c>
      <c r="I85" s="439"/>
      <c r="J85" s="439"/>
      <c r="K85" s="439"/>
      <c r="L85" s="29" t="s">
        <v>1</v>
      </c>
      <c r="T85" s="30" t="s">
        <v>2</v>
      </c>
      <c r="U85" s="440">
        <f>U14</f>
        <v>1</v>
      </c>
      <c r="V85" s="440"/>
      <c r="W85" s="31" t="s">
        <v>3</v>
      </c>
      <c r="X85" s="441">
        <f>X14</f>
        <v>25</v>
      </c>
      <c r="Y85" s="441"/>
      <c r="Z85" s="441"/>
      <c r="AA85" s="441"/>
      <c r="AB85" s="441"/>
      <c r="AC85" s="392">
        <f>IF(U85=2,"Halbzeit:","")</f>
      </c>
      <c r="AD85" s="392"/>
      <c r="AE85" s="392"/>
      <c r="AF85" s="392"/>
      <c r="AG85" s="392"/>
      <c r="AH85" s="392"/>
      <c r="AI85" s="438">
        <f>AI14</f>
        <v>0</v>
      </c>
      <c r="AJ85" s="438"/>
      <c r="AK85" s="438"/>
      <c r="AL85" s="438"/>
      <c r="AM85" s="438"/>
      <c r="AN85" s="198" t="s">
        <v>4</v>
      </c>
      <c r="AO85" s="198"/>
      <c r="AP85" s="198"/>
      <c r="AQ85" s="198"/>
      <c r="AR85" s="198"/>
      <c r="AS85" s="198"/>
      <c r="AT85" s="198"/>
      <c r="AU85" s="198"/>
      <c r="AV85" s="198"/>
      <c r="AW85" s="220">
        <f>AW14</f>
        <v>5</v>
      </c>
      <c r="AX85" s="220"/>
      <c r="AY85" s="220"/>
      <c r="AZ85" s="220"/>
      <c r="BA85" s="220"/>
      <c r="BB85" s="32"/>
      <c r="BC85" s="32"/>
      <c r="BD85" s="32"/>
      <c r="BE85" s="33"/>
      <c r="BF85" s="33"/>
      <c r="BG85" s="33"/>
      <c r="BH85" s="34"/>
      <c r="BI85" s="34"/>
      <c r="BJ85" s="25"/>
      <c r="BK85" s="25"/>
      <c r="BL85" s="121"/>
      <c r="BM85" s="121"/>
      <c r="BN85" s="121"/>
      <c r="BO85" s="121"/>
      <c r="BP85" s="121"/>
      <c r="BQ85" s="122"/>
      <c r="BR85" s="122"/>
    </row>
    <row r="86" spans="62:74" ht="8.25" customHeight="1" thickBot="1">
      <c r="BJ86" s="5"/>
      <c r="BK86" s="5"/>
      <c r="BL86" s="6"/>
      <c r="BM86" s="59"/>
      <c r="BN86" s="59"/>
      <c r="BO86" s="59"/>
      <c r="BP86" s="59"/>
      <c r="BQ86" s="60"/>
      <c r="BR86" s="60"/>
      <c r="BS86" s="28"/>
      <c r="BU86" s="28"/>
      <c r="BV86" s="28"/>
    </row>
    <row r="87" spans="2:73" s="1" customFormat="1" ht="18" customHeight="1" thickBot="1">
      <c r="B87" s="240" t="s">
        <v>11</v>
      </c>
      <c r="C87" s="241"/>
      <c r="D87" s="209" t="s">
        <v>50</v>
      </c>
      <c r="E87" s="210"/>
      <c r="F87" s="210"/>
      <c r="G87" s="210"/>
      <c r="H87" s="209" t="s">
        <v>93</v>
      </c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344"/>
      <c r="AY87" s="209" t="s">
        <v>13</v>
      </c>
      <c r="AZ87" s="210"/>
      <c r="BA87" s="210"/>
      <c r="BB87" s="210"/>
      <c r="BC87" s="210"/>
      <c r="BD87" s="209"/>
      <c r="BE87" s="210"/>
      <c r="BF87" s="210"/>
      <c r="BG87" s="211"/>
      <c r="BH87" s="2"/>
      <c r="BI87" s="5"/>
      <c r="BJ87" s="5"/>
      <c r="BK87" s="6"/>
      <c r="BL87" s="59"/>
      <c r="BM87" s="59"/>
      <c r="BN87" s="59"/>
      <c r="BO87" s="59"/>
      <c r="BP87" s="60"/>
      <c r="BQ87" s="60"/>
      <c r="BR87" s="6"/>
      <c r="BS87" s="28"/>
      <c r="BT87" s="8"/>
      <c r="BU87" s="8"/>
    </row>
    <row r="88" spans="2:72" s="1" customFormat="1" ht="18" customHeight="1">
      <c r="B88" s="234">
        <v>23</v>
      </c>
      <c r="C88" s="235"/>
      <c r="D88" s="345">
        <f>H85</f>
        <v>0.6215277777777778</v>
      </c>
      <c r="E88" s="345"/>
      <c r="F88" s="345"/>
      <c r="G88" s="345"/>
      <c r="H88" s="349">
        <f>IF(' '!$K$10=0,"",L60)</f>
      </c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68" t="s">
        <v>23</v>
      </c>
      <c r="AD88" s="347">
        <f>IF(' '!$K$20=0,"",L77)</f>
      </c>
      <c r="AE88" s="347"/>
      <c r="AF88" s="347"/>
      <c r="AG88" s="347"/>
      <c r="AH88" s="347"/>
      <c r="AI88" s="347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8"/>
      <c r="AY88" s="214"/>
      <c r="AZ88" s="215"/>
      <c r="BA88" s="215"/>
      <c r="BB88" s="242"/>
      <c r="BC88" s="243"/>
      <c r="BD88" s="206"/>
      <c r="BE88" s="207"/>
      <c r="BF88" s="207"/>
      <c r="BG88" s="208"/>
      <c r="BH88" s="2"/>
      <c r="BI88" s="5"/>
      <c r="BJ88" s="5"/>
      <c r="BK88" s="6"/>
      <c r="BL88" s="59"/>
      <c r="BM88" s="59"/>
      <c r="BN88" s="59"/>
      <c r="BO88" s="59"/>
      <c r="BP88" s="60"/>
      <c r="BQ88" s="60"/>
      <c r="BR88" s="6"/>
      <c r="BS88" s="8"/>
      <c r="BT88" s="8"/>
    </row>
    <row r="89" spans="2:72" s="1" customFormat="1" ht="18" customHeight="1" thickBot="1">
      <c r="B89" s="236"/>
      <c r="C89" s="237"/>
      <c r="D89" s="346"/>
      <c r="E89" s="346"/>
      <c r="F89" s="346"/>
      <c r="G89" s="346"/>
      <c r="H89" s="353" t="s">
        <v>26</v>
      </c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69"/>
      <c r="AD89" s="326" t="s">
        <v>27</v>
      </c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7"/>
      <c r="AY89" s="218"/>
      <c r="AZ89" s="219"/>
      <c r="BA89" s="219"/>
      <c r="BB89" s="219"/>
      <c r="BC89" s="219"/>
      <c r="BD89" s="203"/>
      <c r="BE89" s="204"/>
      <c r="BF89" s="204"/>
      <c r="BG89" s="205"/>
      <c r="BH89" s="2"/>
      <c r="BI89" s="5"/>
      <c r="BJ89" s="5"/>
      <c r="BK89" s="5"/>
      <c r="BL89" s="6"/>
      <c r="BM89" s="6"/>
      <c r="BN89" s="6"/>
      <c r="BO89" s="6"/>
      <c r="BP89" s="6"/>
      <c r="BQ89" s="6"/>
      <c r="BR89" s="5"/>
      <c r="BS89" s="3"/>
      <c r="BT89" s="8"/>
    </row>
    <row r="90" spans="2:72" s="1" customFormat="1" ht="16.5" customHeight="1">
      <c r="B90" s="63"/>
      <c r="C90" s="63"/>
      <c r="D90" s="70"/>
      <c r="E90" s="70"/>
      <c r="F90" s="70"/>
      <c r="G90" s="70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2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66"/>
      <c r="AZ90" s="66"/>
      <c r="BA90" s="66"/>
      <c r="BB90" s="66"/>
      <c r="BC90" s="66"/>
      <c r="BD90" s="18"/>
      <c r="BE90" s="73"/>
      <c r="BF90" s="18"/>
      <c r="BG90" s="2"/>
      <c r="BH90" s="2"/>
      <c r="BK90" s="5"/>
      <c r="BL90" s="6"/>
      <c r="BM90" s="6"/>
      <c r="BN90" s="6"/>
      <c r="BO90" s="6"/>
      <c r="BP90" s="6"/>
      <c r="BQ90" s="6"/>
      <c r="BR90" s="5"/>
      <c r="BS90" s="3"/>
      <c r="BT90" s="8"/>
    </row>
    <row r="91" spans="56:72" s="1" customFormat="1" ht="16.5" customHeight="1" thickBot="1">
      <c r="BD91" s="18"/>
      <c r="BE91" s="73"/>
      <c r="BF91" s="18"/>
      <c r="BG91" s="2"/>
      <c r="BH91" s="2"/>
      <c r="BI91" s="4"/>
      <c r="BJ91" s="4"/>
      <c r="BK91" s="5"/>
      <c r="BL91" s="6"/>
      <c r="BM91" s="6"/>
      <c r="BN91" s="6"/>
      <c r="BO91" s="6"/>
      <c r="BP91" s="6"/>
      <c r="BQ91" s="6"/>
      <c r="BR91" s="5"/>
      <c r="BS91" s="3"/>
      <c r="BT91" s="8"/>
    </row>
    <row r="92" spans="2:72" s="1" customFormat="1" ht="18" customHeight="1" thickBot="1">
      <c r="B92" s="240" t="s">
        <v>11</v>
      </c>
      <c r="C92" s="241"/>
      <c r="D92" s="209" t="s">
        <v>50</v>
      </c>
      <c r="E92" s="210"/>
      <c r="F92" s="210"/>
      <c r="G92" s="210"/>
      <c r="H92" s="209" t="s">
        <v>94</v>
      </c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344"/>
      <c r="AY92" s="209" t="s">
        <v>13</v>
      </c>
      <c r="AZ92" s="210"/>
      <c r="BA92" s="210"/>
      <c r="BB92" s="210"/>
      <c r="BC92" s="210"/>
      <c r="BD92" s="209"/>
      <c r="BE92" s="210"/>
      <c r="BF92" s="210"/>
      <c r="BG92" s="211"/>
      <c r="BH92" s="2"/>
      <c r="BI92" s="74"/>
      <c r="BJ92" s="74"/>
      <c r="BK92" s="5"/>
      <c r="BL92" s="6"/>
      <c r="BM92" s="6"/>
      <c r="BN92" s="6"/>
      <c r="BO92" s="6"/>
      <c r="BP92" s="6"/>
      <c r="BQ92" s="6"/>
      <c r="BR92" s="5"/>
      <c r="BS92" s="3"/>
      <c r="BT92" s="8"/>
    </row>
    <row r="93" spans="2:72" s="1" customFormat="1" ht="18" customHeight="1">
      <c r="B93" s="234">
        <v>24</v>
      </c>
      <c r="C93" s="235"/>
      <c r="D93" s="244">
        <f>D88</f>
        <v>0.6215277777777778</v>
      </c>
      <c r="E93" s="245"/>
      <c r="F93" s="245"/>
      <c r="G93" s="246"/>
      <c r="H93" s="349">
        <f>IF(' '!$K$20=0,"",L76)</f>
      </c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  <c r="V93" s="347"/>
      <c r="W93" s="347"/>
      <c r="X93" s="347"/>
      <c r="Y93" s="347"/>
      <c r="Z93" s="347"/>
      <c r="AA93" s="347"/>
      <c r="AB93" s="347"/>
      <c r="AC93" s="68" t="s">
        <v>23</v>
      </c>
      <c r="AD93" s="347">
        <f>IF(' '!$K$10=0,"",L61)</f>
      </c>
      <c r="AE93" s="347"/>
      <c r="AF93" s="347"/>
      <c r="AG93" s="347"/>
      <c r="AH93" s="347"/>
      <c r="AI93" s="347"/>
      <c r="AJ93" s="347"/>
      <c r="AK93" s="347"/>
      <c r="AL93" s="347"/>
      <c r="AM93" s="347"/>
      <c r="AN93" s="347"/>
      <c r="AO93" s="347"/>
      <c r="AP93" s="347"/>
      <c r="AQ93" s="347"/>
      <c r="AR93" s="347"/>
      <c r="AS93" s="347"/>
      <c r="AT93" s="347"/>
      <c r="AU93" s="347"/>
      <c r="AV93" s="347"/>
      <c r="AW93" s="347"/>
      <c r="AX93" s="348"/>
      <c r="AY93" s="214"/>
      <c r="AZ93" s="215"/>
      <c r="BA93" s="215"/>
      <c r="BB93" s="242"/>
      <c r="BC93" s="243"/>
      <c r="BD93" s="206"/>
      <c r="BE93" s="207"/>
      <c r="BF93" s="207"/>
      <c r="BG93" s="208"/>
      <c r="BH93" s="2"/>
      <c r="BI93" s="75"/>
      <c r="BJ93" s="75"/>
      <c r="BK93" s="76"/>
      <c r="BL93" s="76"/>
      <c r="BM93" s="76"/>
      <c r="BN93" s="76"/>
      <c r="BO93" s="76"/>
      <c r="BP93" s="73"/>
      <c r="BQ93" s="73"/>
      <c r="BR93" s="73"/>
      <c r="BS93" s="3"/>
      <c r="BT93" s="8"/>
    </row>
    <row r="94" spans="2:72" s="1" customFormat="1" ht="18" customHeight="1" thickBot="1">
      <c r="B94" s="236"/>
      <c r="C94" s="237"/>
      <c r="D94" s="247"/>
      <c r="E94" s="248"/>
      <c r="F94" s="248"/>
      <c r="G94" s="249"/>
      <c r="H94" s="353" t="s">
        <v>29</v>
      </c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69"/>
      <c r="AD94" s="326" t="s">
        <v>30</v>
      </c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7"/>
      <c r="AY94" s="218"/>
      <c r="AZ94" s="219"/>
      <c r="BA94" s="219"/>
      <c r="BB94" s="219"/>
      <c r="BC94" s="219"/>
      <c r="BD94" s="203"/>
      <c r="BE94" s="204"/>
      <c r="BF94" s="204"/>
      <c r="BG94" s="205"/>
      <c r="BH94" s="2"/>
      <c r="BI94" s="74"/>
      <c r="BJ94" s="74"/>
      <c r="BK94" s="5"/>
      <c r="BL94" s="6"/>
      <c r="BM94" s="6"/>
      <c r="BN94" s="6"/>
      <c r="BO94" s="6"/>
      <c r="BP94" s="6"/>
      <c r="BQ94" s="6"/>
      <c r="BR94" s="5"/>
      <c r="BS94" s="3"/>
      <c r="BT94" s="8"/>
    </row>
    <row r="95" spans="56:72" s="1" customFormat="1" ht="16.5" customHeight="1">
      <c r="BD95" s="18"/>
      <c r="BE95" s="73"/>
      <c r="BF95" s="18"/>
      <c r="BG95" s="2"/>
      <c r="BH95" s="2"/>
      <c r="BI95" s="74"/>
      <c r="BJ95" s="74"/>
      <c r="BK95" s="3"/>
      <c r="BL95" s="5"/>
      <c r="BM95" s="5"/>
      <c r="BN95" s="5"/>
      <c r="BO95" s="5"/>
      <c r="BP95" s="5"/>
      <c r="BQ95" s="6"/>
      <c r="BR95" s="6"/>
      <c r="BS95" s="3"/>
      <c r="BT95" s="8"/>
    </row>
    <row r="96" s="1" customFormat="1" ht="16.5" customHeight="1" thickBot="1"/>
    <row r="97" spans="2:59" s="1" customFormat="1" ht="18" customHeight="1" thickBot="1">
      <c r="B97" s="238" t="s">
        <v>11</v>
      </c>
      <c r="C97" s="239"/>
      <c r="D97" s="350" t="s">
        <v>50</v>
      </c>
      <c r="E97" s="351"/>
      <c r="F97" s="351"/>
      <c r="G97" s="351"/>
      <c r="H97" s="350" t="s">
        <v>92</v>
      </c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  <c r="AA97" s="351"/>
      <c r="AB97" s="351"/>
      <c r="AC97" s="351"/>
      <c r="AD97" s="351"/>
      <c r="AE97" s="351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2"/>
      <c r="AY97" s="350" t="s">
        <v>13</v>
      </c>
      <c r="AZ97" s="351"/>
      <c r="BA97" s="351"/>
      <c r="BB97" s="351"/>
      <c r="BC97" s="351"/>
      <c r="BD97" s="350"/>
      <c r="BE97" s="351"/>
      <c r="BF97" s="351"/>
      <c r="BG97" s="357"/>
    </row>
    <row r="98" spans="2:59" s="1" customFormat="1" ht="18" customHeight="1">
      <c r="B98" s="234">
        <v>25</v>
      </c>
      <c r="C98" s="235"/>
      <c r="D98" s="244">
        <f>$D$93+TEXT($U$14*($X$14/1440)+($AI$14/1440)+($AW$14/1440),"hh:mm")</f>
        <v>0.6423611111111112</v>
      </c>
      <c r="E98" s="245"/>
      <c r="F98" s="245"/>
      <c r="G98" s="246"/>
      <c r="H98" s="349">
        <f>IF(' '!$K$10=0,"",L62)</f>
      </c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68" t="s">
        <v>23</v>
      </c>
      <c r="AD98" s="347">
        <f>IF(' '!$K$20=0,"",L78)</f>
      </c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8"/>
      <c r="AY98" s="214"/>
      <c r="AZ98" s="215"/>
      <c r="BA98" s="215"/>
      <c r="BB98" s="242"/>
      <c r="BC98" s="243"/>
      <c r="BD98" s="206"/>
      <c r="BE98" s="207"/>
      <c r="BF98" s="207"/>
      <c r="BG98" s="208"/>
    </row>
    <row r="99" spans="2:59" s="1" customFormat="1" ht="18" customHeight="1" thickBot="1">
      <c r="B99" s="236"/>
      <c r="C99" s="237"/>
      <c r="D99" s="247"/>
      <c r="E99" s="248"/>
      <c r="F99" s="248"/>
      <c r="G99" s="249"/>
      <c r="H99" s="353" t="s">
        <v>87</v>
      </c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69"/>
      <c r="AD99" s="326" t="s">
        <v>88</v>
      </c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7"/>
      <c r="AY99" s="218"/>
      <c r="AZ99" s="219"/>
      <c r="BA99" s="219"/>
      <c r="BB99" s="219"/>
      <c r="BC99" s="219"/>
      <c r="BD99" s="203"/>
      <c r="BE99" s="204"/>
      <c r="BF99" s="204"/>
      <c r="BG99" s="205"/>
    </row>
    <row r="100" s="1" customFormat="1" ht="16.5" customHeight="1"/>
    <row r="101" s="1" customFormat="1" ht="16.5" customHeight="1" thickBot="1"/>
    <row r="102" spans="2:59" s="1" customFormat="1" ht="18" customHeight="1" thickBot="1">
      <c r="B102" s="238" t="s">
        <v>11</v>
      </c>
      <c r="C102" s="239"/>
      <c r="D102" s="350" t="s">
        <v>50</v>
      </c>
      <c r="E102" s="351"/>
      <c r="F102" s="351"/>
      <c r="G102" s="351"/>
      <c r="H102" s="350" t="s">
        <v>31</v>
      </c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1"/>
      <c r="AJ102" s="351"/>
      <c r="AK102" s="351"/>
      <c r="AL102" s="351"/>
      <c r="AM102" s="351"/>
      <c r="AN102" s="351"/>
      <c r="AO102" s="351"/>
      <c r="AP102" s="351"/>
      <c r="AQ102" s="351"/>
      <c r="AR102" s="351"/>
      <c r="AS102" s="351"/>
      <c r="AT102" s="351"/>
      <c r="AU102" s="351"/>
      <c r="AV102" s="351"/>
      <c r="AW102" s="351"/>
      <c r="AX102" s="352"/>
      <c r="AY102" s="350" t="s">
        <v>13</v>
      </c>
      <c r="AZ102" s="351"/>
      <c r="BA102" s="351"/>
      <c r="BB102" s="351"/>
      <c r="BC102" s="351"/>
      <c r="BD102" s="350"/>
      <c r="BE102" s="351"/>
      <c r="BF102" s="351"/>
      <c r="BG102" s="357"/>
    </row>
    <row r="103" spans="2:59" s="1" customFormat="1" ht="18" customHeight="1">
      <c r="B103" s="234">
        <v>25</v>
      </c>
      <c r="C103" s="235"/>
      <c r="D103" s="244">
        <v>0.6631944444444444</v>
      </c>
      <c r="E103" s="245"/>
      <c r="F103" s="245"/>
      <c r="G103" s="246"/>
      <c r="H103" s="349" t="str">
        <f>IF(ISBLANK($BB$88)," ",IF($AY$88&lt;$BB$88,$H$88,IF($BB$88&lt;$AY$88,$AD$88)))</f>
        <v> </v>
      </c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68" t="s">
        <v>23</v>
      </c>
      <c r="AD103" s="347" t="str">
        <f>IF(ISBLANK($BB$93)," ",IF($AY$93&lt;$BB$93,$H$93,IF($BB$93&lt;$AY$93,$AD$93)))</f>
        <v> </v>
      </c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8"/>
      <c r="AY103" s="214"/>
      <c r="AZ103" s="215"/>
      <c r="BA103" s="215"/>
      <c r="BB103" s="242"/>
      <c r="BC103" s="243"/>
      <c r="BD103" s="206"/>
      <c r="BE103" s="207"/>
      <c r="BF103" s="207"/>
      <c r="BG103" s="208"/>
    </row>
    <row r="104" spans="2:59" s="1" customFormat="1" ht="18" customHeight="1" thickBot="1">
      <c r="B104" s="236"/>
      <c r="C104" s="237"/>
      <c r="D104" s="247"/>
      <c r="E104" s="248"/>
      <c r="F104" s="248"/>
      <c r="G104" s="249"/>
      <c r="H104" s="353" t="s">
        <v>32</v>
      </c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69"/>
      <c r="AD104" s="326" t="s">
        <v>33</v>
      </c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7"/>
      <c r="AY104" s="218"/>
      <c r="AZ104" s="219"/>
      <c r="BA104" s="219"/>
      <c r="BB104" s="219"/>
      <c r="BC104" s="219"/>
      <c r="BD104" s="203"/>
      <c r="BE104" s="204"/>
      <c r="BF104" s="204"/>
      <c r="BG104" s="205"/>
    </row>
    <row r="105" spans="2:58" ht="16.5" customHeight="1">
      <c r="B105" s="63"/>
      <c r="C105" s="63"/>
      <c r="D105" s="70"/>
      <c r="E105" s="70"/>
      <c r="F105" s="70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2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66"/>
      <c r="AZ105" s="66"/>
      <c r="BA105" s="66"/>
      <c r="BB105" s="66"/>
      <c r="BC105" s="66"/>
      <c r="BD105" s="18"/>
      <c r="BE105" s="73"/>
      <c r="BF105" s="18"/>
    </row>
    <row r="106" spans="56:58" ht="16.5" customHeight="1" thickBot="1">
      <c r="BD106" s="18"/>
      <c r="BE106" s="73"/>
      <c r="BF106" s="18"/>
    </row>
    <row r="107" spans="2:59" ht="18" customHeight="1" thickBot="1">
      <c r="B107" s="442" t="s">
        <v>11</v>
      </c>
      <c r="C107" s="356"/>
      <c r="D107" s="354" t="s">
        <v>50</v>
      </c>
      <c r="E107" s="355"/>
      <c r="F107" s="355"/>
      <c r="G107" s="356"/>
      <c r="H107" s="354" t="s">
        <v>34</v>
      </c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6"/>
      <c r="AY107" s="354" t="s">
        <v>13</v>
      </c>
      <c r="AZ107" s="355"/>
      <c r="BA107" s="355"/>
      <c r="BB107" s="355"/>
      <c r="BC107" s="356"/>
      <c r="BD107" s="354"/>
      <c r="BE107" s="355"/>
      <c r="BF107" s="355"/>
      <c r="BG107" s="465"/>
    </row>
    <row r="108" spans="2:59" ht="18" customHeight="1">
      <c r="B108" s="443">
        <v>26</v>
      </c>
      <c r="C108" s="444"/>
      <c r="D108" s="244">
        <f>$D$103+TEXT($U$14*($X$14/1440)+($AI$14/1440)+($AW$14/1440),"hh:mm")</f>
        <v>0.6840277777777778</v>
      </c>
      <c r="E108" s="245"/>
      <c r="F108" s="245"/>
      <c r="G108" s="246"/>
      <c r="H108" s="349" t="str">
        <f>IF(ISBLANK($BB$88)," ",IF($AY$88&gt;$BB$88,$H$88,IF($BB$88&gt;$AY$88,$AD$88)))</f>
        <v> </v>
      </c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347"/>
      <c r="AA108" s="347"/>
      <c r="AB108" s="347"/>
      <c r="AC108" s="68" t="s">
        <v>23</v>
      </c>
      <c r="AD108" s="347" t="str">
        <f>IF(ISBLANK($BB$93)," ",IF($AY$93&gt;$BB$93,$H$93,IF($BB$93&gt;$AY$93,$AD$93)))</f>
        <v> </v>
      </c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8"/>
      <c r="AY108" s="461"/>
      <c r="AZ108" s="462"/>
      <c r="BA108" s="462"/>
      <c r="BB108" s="463"/>
      <c r="BC108" s="464"/>
      <c r="BD108" s="206"/>
      <c r="BE108" s="207"/>
      <c r="BF108" s="207"/>
      <c r="BG108" s="208"/>
    </row>
    <row r="109" spans="2:59" ht="18" customHeight="1" thickBot="1">
      <c r="B109" s="445"/>
      <c r="C109" s="446"/>
      <c r="D109" s="247"/>
      <c r="E109" s="248"/>
      <c r="F109" s="248"/>
      <c r="G109" s="249"/>
      <c r="H109" s="353" t="s">
        <v>35</v>
      </c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69"/>
      <c r="AD109" s="326" t="s">
        <v>36</v>
      </c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7"/>
      <c r="AY109" s="218"/>
      <c r="AZ109" s="219"/>
      <c r="BA109" s="219"/>
      <c r="BB109" s="219"/>
      <c r="BC109" s="460"/>
      <c r="BD109" s="203"/>
      <c r="BE109" s="204"/>
      <c r="BF109" s="204"/>
      <c r="BG109" s="205"/>
    </row>
    <row r="110" ht="12" customHeight="1"/>
    <row r="111" spans="3:83" ht="25.5" customHeight="1">
      <c r="C111" s="36" t="s">
        <v>37</v>
      </c>
      <c r="AK111" s="168" t="s">
        <v>71</v>
      </c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</row>
    <row r="112" spans="37:83" ht="18" customHeight="1" thickBot="1">
      <c r="AK112" s="169" t="s">
        <v>72</v>
      </c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</row>
    <row r="113" spans="10:83" ht="18" customHeight="1">
      <c r="J113" s="447" t="s">
        <v>38</v>
      </c>
      <c r="K113" s="448"/>
      <c r="L113" s="454" t="str">
        <f>IF(ISBLANK($BB$108)," ",IF($AY$108&gt;$BB$108,$H$108,IF($BB$108&gt;$AY$108,$AD$108)))</f>
        <v> </v>
      </c>
      <c r="M113" s="455"/>
      <c r="N113" s="455"/>
      <c r="O113" s="45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5"/>
      <c r="AD113" s="455"/>
      <c r="AE113" s="455"/>
      <c r="AF113" s="455"/>
      <c r="AG113" s="456"/>
      <c r="AK113" s="169" t="s">
        <v>73</v>
      </c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</row>
    <row r="114" spans="2:83" s="81" customFormat="1" ht="18" customHeight="1">
      <c r="B114" s="1"/>
      <c r="C114" s="1"/>
      <c r="D114" s="1" t="s">
        <v>85</v>
      </c>
      <c r="E114" s="1"/>
      <c r="F114" s="1"/>
      <c r="G114" s="1"/>
      <c r="H114" s="1"/>
      <c r="I114" s="1"/>
      <c r="J114" s="449" t="s">
        <v>39</v>
      </c>
      <c r="K114" s="450"/>
      <c r="L114" s="457" t="str">
        <f>IF(ISBLANK($BB$108)," ",IF($AY$108&lt;$BB$108,$H$108,IF($BB$108&lt;$AY$108,$AD$108)))</f>
        <v> </v>
      </c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  <c r="AA114" s="458"/>
      <c r="AB114" s="458"/>
      <c r="AC114" s="458"/>
      <c r="AD114" s="458"/>
      <c r="AE114" s="458"/>
      <c r="AF114" s="458"/>
      <c r="AG114" s="459"/>
      <c r="AH114" s="1"/>
      <c r="AI114" s="1"/>
      <c r="AJ114" s="1"/>
      <c r="AK114" s="169" t="s">
        <v>74</v>
      </c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</row>
    <row r="115" spans="10:71" ht="18" customHeight="1">
      <c r="J115" s="449" t="s">
        <v>40</v>
      </c>
      <c r="K115" s="450"/>
      <c r="L115" s="457" t="str">
        <f>IF(ISBLANK($BB$103)," ",IF($AY$103&gt;$BB$103,$H$103,IF($BB$103&gt;$AY$103,$AD$103)))</f>
        <v> </v>
      </c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  <c r="BC115" s="2"/>
      <c r="BH115" s="3"/>
      <c r="BJ115" s="3"/>
      <c r="BK115" s="80"/>
      <c r="BL115" s="80"/>
      <c r="BM115" s="3"/>
      <c r="BN115" s="5"/>
      <c r="BO115" s="5"/>
      <c r="BP115" s="5"/>
      <c r="BQ115" s="5"/>
      <c r="BR115" s="5"/>
      <c r="BS115" s="6"/>
    </row>
    <row r="116" spans="10:69" ht="18" customHeight="1" thickBot="1">
      <c r="J116" s="425" t="s">
        <v>41</v>
      </c>
      <c r="K116" s="426"/>
      <c r="L116" s="451" t="str">
        <f>IF(ISBLANK($BB$103)," ",IF($AY$103&lt;$BB$103,$H$103,IF($BB$103&lt;$AY$103,$AD$103)))</f>
        <v> </v>
      </c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3"/>
      <c r="AK116" s="466" t="s">
        <v>89</v>
      </c>
      <c r="AL116" s="467"/>
      <c r="AM116" s="467"/>
      <c r="AN116" s="467"/>
      <c r="AO116" s="467"/>
      <c r="AP116" s="467"/>
      <c r="AQ116" s="467"/>
      <c r="AR116" s="467"/>
      <c r="AS116" s="467"/>
      <c r="AT116" s="467"/>
      <c r="AU116" s="467"/>
      <c r="AV116" s="467"/>
      <c r="AW116" s="467"/>
      <c r="AX116" s="467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467"/>
      <c r="BP116" s="467"/>
      <c r="BQ116" s="467"/>
    </row>
    <row r="117" spans="10:71" ht="18" customHeight="1">
      <c r="J117" s="447">
        <v>5</v>
      </c>
      <c r="K117" s="448"/>
      <c r="L117" s="454" t="str">
        <f>IF(ISBLANK($BB$98)," ",IF($AY$98&gt;$BB$98,$H$98,IF($BB$98&gt;$AY$98,$AD$98)))</f>
        <v> </v>
      </c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6"/>
      <c r="AK117" s="467"/>
      <c r="AL117" s="467"/>
      <c r="AM117" s="467"/>
      <c r="AN117" s="467"/>
      <c r="AO117" s="467"/>
      <c r="AP117" s="467"/>
      <c r="AQ117" s="467"/>
      <c r="AR117" s="467"/>
      <c r="AS117" s="467"/>
      <c r="AT117" s="467"/>
      <c r="AU117" s="467"/>
      <c r="AV117" s="467"/>
      <c r="AW117" s="467"/>
      <c r="AX117" s="467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7"/>
      <c r="BQ117" s="467"/>
      <c r="BR117" s="5"/>
      <c r="BS117" s="6"/>
    </row>
    <row r="118" spans="10:83" ht="18" customHeight="1" thickBot="1">
      <c r="J118" s="425">
        <v>6</v>
      </c>
      <c r="K118" s="426"/>
      <c r="L118" s="451" t="str">
        <f>IF(ISBLANK($BB$98)," ",IF($AY$98&lt;$BB$98,$H$98,IF($BB$98&lt;$AY$98,$AD$98)))</f>
        <v> </v>
      </c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  <c r="AC118" s="452"/>
      <c r="AD118" s="452"/>
      <c r="AE118" s="452"/>
      <c r="AF118" s="452"/>
      <c r="AG118" s="453"/>
      <c r="AK118" s="166" t="s">
        <v>75</v>
      </c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</row>
    <row r="119" spans="2:83" ht="18" customHeight="1" thickBot="1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166" t="s">
        <v>76</v>
      </c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</row>
    <row r="120" spans="10:83" ht="18" customHeight="1">
      <c r="J120" s="165" t="s">
        <v>91</v>
      </c>
      <c r="N120" s="244">
        <f>$D$108+TEXT($U$14*($X$14/1440)+($AI$14/1440)+($AW$14/1440),"hh:mm")</f>
        <v>0.7048611111111112</v>
      </c>
      <c r="O120" s="245"/>
      <c r="P120" s="245"/>
      <c r="Q120" s="246"/>
      <c r="AK120" s="166" t="s">
        <v>77</v>
      </c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</row>
    <row r="121" spans="14:83" ht="18" customHeight="1" thickBot="1">
      <c r="N121" s="247"/>
      <c r="O121" s="248"/>
      <c r="P121" s="248"/>
      <c r="Q121" s="249"/>
      <c r="AK121" s="166" t="s">
        <v>78</v>
      </c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</row>
    <row r="122" spans="61:82" ht="18" customHeight="1">
      <c r="BI122" s="74"/>
      <c r="BJ122" s="74"/>
      <c r="BK122" s="3"/>
      <c r="BM122" s="5"/>
      <c r="BN122" s="5"/>
      <c r="BO122" s="5"/>
      <c r="BP122" s="5"/>
      <c r="BS122" s="3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8:82" ht="28.5" customHeight="1" thickBot="1">
      <c r="H123" s="167" t="s">
        <v>90</v>
      </c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I123" s="74"/>
      <c r="BJ123" s="74"/>
      <c r="BK123" s="3"/>
      <c r="BM123" s="5"/>
      <c r="BN123" s="5"/>
      <c r="BO123" s="5"/>
      <c r="BP123" s="5"/>
      <c r="BS123" s="3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2:82" ht="18" customHeight="1"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1"/>
      <c r="BE124" s="161"/>
      <c r="BF124" s="161"/>
      <c r="BG124" s="161"/>
      <c r="BH124" s="161"/>
      <c r="BI124" s="162"/>
      <c r="BJ124" s="162"/>
      <c r="BK124" s="163"/>
      <c r="BL124" s="164"/>
      <c r="BM124" s="164"/>
      <c r="BN124" s="164"/>
      <c r="BO124" s="164"/>
      <c r="BP124" s="5"/>
      <c r="BS124" s="3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61:82" ht="18" customHeight="1">
      <c r="BI125" s="79"/>
      <c r="BJ125" s="79"/>
      <c r="BK125" s="3"/>
      <c r="BM125" s="5"/>
      <c r="BN125" s="5"/>
      <c r="BO125" s="5"/>
      <c r="BP125" s="5"/>
      <c r="BS125" s="3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61:82" ht="18" customHeight="1">
      <c r="BI126" s="80"/>
      <c r="BJ126" s="80"/>
      <c r="BK126" s="3"/>
      <c r="BM126" s="5"/>
      <c r="BN126" s="5"/>
      <c r="BO126" s="5"/>
      <c r="BP126" s="5"/>
      <c r="BS126" s="3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56:74" ht="18" customHeight="1">
      <c r="BD127" s="1"/>
      <c r="BE127" s="1"/>
      <c r="BF127" s="1"/>
      <c r="BG127" s="1"/>
      <c r="BH127" s="1"/>
      <c r="BI127" s="2"/>
      <c r="BJ127" s="80"/>
      <c r="BK127" s="80"/>
      <c r="BL127" s="3"/>
      <c r="BM127" s="5"/>
      <c r="BN127" s="5"/>
      <c r="BO127" s="5"/>
      <c r="BP127" s="5"/>
      <c r="BQ127" s="5"/>
      <c r="BS127" s="3"/>
      <c r="BT127" s="3"/>
      <c r="BV127" s="1"/>
    </row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spans="62:70" s="81" customFormat="1" ht="18" customHeight="1">
      <c r="BJ161" s="82"/>
      <c r="BK161" s="82"/>
      <c r="BL161" s="82"/>
      <c r="BM161" s="82"/>
      <c r="BN161" s="82"/>
      <c r="BO161" s="82"/>
      <c r="BP161" s="82"/>
      <c r="BQ161" s="82"/>
      <c r="BR161" s="82"/>
    </row>
    <row r="162" spans="62:70" s="81" customFormat="1" ht="18" customHeight="1">
      <c r="BJ162" s="82"/>
      <c r="BK162" s="82"/>
      <c r="BL162" s="82"/>
      <c r="BM162" s="82"/>
      <c r="BN162" s="82"/>
      <c r="BO162" s="82"/>
      <c r="BP162" s="82"/>
      <c r="BQ162" s="82"/>
      <c r="BR162" s="82"/>
    </row>
    <row r="163" spans="62:70" s="81" customFormat="1" ht="18" customHeight="1">
      <c r="BJ163" s="82"/>
      <c r="BK163" s="82"/>
      <c r="BL163" s="82"/>
      <c r="BM163" s="82"/>
      <c r="BN163" s="82"/>
      <c r="BO163" s="82"/>
      <c r="BP163" s="82"/>
      <c r="BQ163" s="82"/>
      <c r="BR163" s="82"/>
    </row>
    <row r="164" spans="62:70" s="81" customFormat="1" ht="18" customHeight="1">
      <c r="BJ164" s="82"/>
      <c r="BK164" s="82"/>
      <c r="BL164" s="82"/>
      <c r="BM164" s="82"/>
      <c r="BN164" s="82"/>
      <c r="BO164" s="82"/>
      <c r="BP164" s="82"/>
      <c r="BQ164" s="82"/>
      <c r="BR164" s="82"/>
    </row>
    <row r="165" spans="62:70" s="81" customFormat="1" ht="18" customHeight="1">
      <c r="BJ165" s="82"/>
      <c r="BK165" s="82"/>
      <c r="BL165" s="82"/>
      <c r="BM165" s="82"/>
      <c r="BN165" s="82"/>
      <c r="BO165" s="82"/>
      <c r="BP165" s="82"/>
      <c r="BQ165" s="82"/>
      <c r="BR165" s="82"/>
    </row>
    <row r="166" spans="62:70" s="81" customFormat="1" ht="18" customHeight="1">
      <c r="BJ166" s="82"/>
      <c r="BK166" s="82"/>
      <c r="BL166" s="82"/>
      <c r="BM166" s="82"/>
      <c r="BN166" s="82"/>
      <c r="BO166" s="82"/>
      <c r="BP166" s="82"/>
      <c r="BQ166" s="82"/>
      <c r="BR166" s="82"/>
    </row>
    <row r="167" spans="62:70" s="81" customFormat="1" ht="18" customHeight="1">
      <c r="BJ167" s="82"/>
      <c r="BK167" s="82"/>
      <c r="BL167" s="82"/>
      <c r="BM167" s="82"/>
      <c r="BN167" s="82"/>
      <c r="BO167" s="82"/>
      <c r="BP167" s="82"/>
      <c r="BQ167" s="82"/>
      <c r="BR167" s="82"/>
    </row>
    <row r="168" spans="62:70" s="81" customFormat="1" ht="18" customHeight="1">
      <c r="BJ168" s="82"/>
      <c r="BK168" s="82"/>
      <c r="BL168" s="82"/>
      <c r="BM168" s="82"/>
      <c r="BN168" s="82"/>
      <c r="BO168" s="82"/>
      <c r="BP168" s="82"/>
      <c r="BQ168" s="82"/>
      <c r="BR168" s="82"/>
    </row>
    <row r="169" spans="62:70" s="81" customFormat="1" ht="18" customHeight="1">
      <c r="BJ169" s="82"/>
      <c r="BK169" s="82"/>
      <c r="BL169" s="82"/>
      <c r="BM169" s="82"/>
      <c r="BN169" s="82"/>
      <c r="BO169" s="82"/>
      <c r="BP169" s="82"/>
      <c r="BQ169" s="82"/>
      <c r="BR169" s="82"/>
    </row>
    <row r="170" spans="62:70" s="81" customFormat="1" ht="18" customHeight="1">
      <c r="BJ170" s="82"/>
      <c r="BK170" s="82"/>
      <c r="BL170" s="82"/>
      <c r="BM170" s="82"/>
      <c r="BN170" s="82"/>
      <c r="BO170" s="82"/>
      <c r="BP170" s="82"/>
      <c r="BQ170" s="82"/>
      <c r="BR170" s="82"/>
    </row>
    <row r="171" spans="62:70" s="81" customFormat="1" ht="18" customHeight="1">
      <c r="BJ171" s="82"/>
      <c r="BK171" s="82"/>
      <c r="BL171" s="82"/>
      <c r="BM171" s="82"/>
      <c r="BN171" s="82"/>
      <c r="BO171" s="82"/>
      <c r="BP171" s="82"/>
      <c r="BQ171" s="82"/>
      <c r="BR171" s="82"/>
    </row>
    <row r="172" spans="62:70" s="81" customFormat="1" ht="18" customHeight="1">
      <c r="BJ172" s="82"/>
      <c r="BK172" s="82"/>
      <c r="BL172" s="82"/>
      <c r="BM172" s="82"/>
      <c r="BN172" s="82"/>
      <c r="BO172" s="82"/>
      <c r="BP172" s="82"/>
      <c r="BQ172" s="82"/>
      <c r="BR172" s="82"/>
    </row>
    <row r="173" spans="62:70" s="81" customFormat="1" ht="18" customHeight="1">
      <c r="BJ173" s="82"/>
      <c r="BK173" s="82"/>
      <c r="BL173" s="82"/>
      <c r="BM173" s="82"/>
      <c r="BN173" s="82"/>
      <c r="BO173" s="82"/>
      <c r="BP173" s="82"/>
      <c r="BQ173" s="82"/>
      <c r="BR173" s="82"/>
    </row>
    <row r="174" spans="62:70" s="81" customFormat="1" ht="18" customHeight="1">
      <c r="BJ174" s="82"/>
      <c r="BK174" s="82"/>
      <c r="BL174" s="82"/>
      <c r="BM174" s="82"/>
      <c r="BN174" s="82"/>
      <c r="BO174" s="82"/>
      <c r="BP174" s="82"/>
      <c r="BQ174" s="82"/>
      <c r="BR174" s="82"/>
    </row>
    <row r="175" spans="62:70" s="81" customFormat="1" ht="18" customHeight="1">
      <c r="BJ175" s="82"/>
      <c r="BK175" s="82"/>
      <c r="BL175" s="82"/>
      <c r="BM175" s="82"/>
      <c r="BN175" s="82"/>
      <c r="BO175" s="82"/>
      <c r="BP175" s="82"/>
      <c r="BQ175" s="82"/>
      <c r="BR175" s="82"/>
    </row>
    <row r="176" spans="62:70" s="81" customFormat="1" ht="18" customHeight="1">
      <c r="BJ176" s="82"/>
      <c r="BK176" s="82"/>
      <c r="BL176" s="82"/>
      <c r="BM176" s="82"/>
      <c r="BN176" s="82"/>
      <c r="BO176" s="82"/>
      <c r="BP176" s="82"/>
      <c r="BQ176" s="82"/>
      <c r="BR176" s="82"/>
    </row>
    <row r="177" spans="62:70" s="81" customFormat="1" ht="18" customHeight="1">
      <c r="BJ177" s="82"/>
      <c r="BK177" s="82"/>
      <c r="BL177" s="82"/>
      <c r="BM177" s="82"/>
      <c r="BN177" s="82"/>
      <c r="BO177" s="82"/>
      <c r="BP177" s="82"/>
      <c r="BQ177" s="82"/>
      <c r="BR177" s="82"/>
    </row>
    <row r="178" spans="62:70" s="81" customFormat="1" ht="18" customHeight="1">
      <c r="BJ178" s="82"/>
      <c r="BK178" s="82"/>
      <c r="BL178" s="82"/>
      <c r="BM178" s="82"/>
      <c r="BN178" s="82"/>
      <c r="BO178" s="82"/>
      <c r="BP178" s="82"/>
      <c r="BQ178" s="82"/>
      <c r="BR178" s="82"/>
    </row>
    <row r="179" spans="62:70" s="81" customFormat="1" ht="18" customHeight="1">
      <c r="BJ179" s="82"/>
      <c r="BK179" s="82"/>
      <c r="BL179" s="82"/>
      <c r="BM179" s="82"/>
      <c r="BN179" s="82"/>
      <c r="BO179" s="82"/>
      <c r="BP179" s="82"/>
      <c r="BQ179" s="82"/>
      <c r="BR179" s="82"/>
    </row>
    <row r="180" spans="62:70" s="81" customFormat="1" ht="18" customHeight="1">
      <c r="BJ180" s="82"/>
      <c r="BK180" s="82"/>
      <c r="BL180" s="82"/>
      <c r="BM180" s="82"/>
      <c r="BN180" s="82"/>
      <c r="BO180" s="82"/>
      <c r="BP180" s="82"/>
      <c r="BQ180" s="82"/>
      <c r="BR180" s="82"/>
    </row>
    <row r="181" spans="62:70" s="81" customFormat="1" ht="18" customHeight="1">
      <c r="BJ181" s="82"/>
      <c r="BK181" s="82"/>
      <c r="BL181" s="82"/>
      <c r="BM181" s="82"/>
      <c r="BN181" s="82"/>
      <c r="BO181" s="82"/>
      <c r="BP181" s="82"/>
      <c r="BQ181" s="82"/>
      <c r="BR181" s="82"/>
    </row>
    <row r="182" spans="62:70" s="81" customFormat="1" ht="18" customHeight="1">
      <c r="BJ182" s="82"/>
      <c r="BK182" s="82"/>
      <c r="BL182" s="82"/>
      <c r="BM182" s="82"/>
      <c r="BN182" s="82"/>
      <c r="BO182" s="82"/>
      <c r="BP182" s="82"/>
      <c r="BQ182" s="82"/>
      <c r="BR182" s="82"/>
    </row>
    <row r="183" spans="62:70" s="81" customFormat="1" ht="18" customHeight="1">
      <c r="BJ183" s="82"/>
      <c r="BK183" s="82"/>
      <c r="BL183" s="82"/>
      <c r="BM183" s="82"/>
      <c r="BN183" s="82"/>
      <c r="BO183" s="82"/>
      <c r="BP183" s="82"/>
      <c r="BQ183" s="82"/>
      <c r="BR183" s="82"/>
    </row>
    <row r="184" spans="62:70" s="81" customFormat="1" ht="18" customHeight="1">
      <c r="BJ184" s="82"/>
      <c r="BK184" s="82"/>
      <c r="BL184" s="82"/>
      <c r="BM184" s="82"/>
      <c r="BN184" s="82"/>
      <c r="BO184" s="82"/>
      <c r="BP184" s="82"/>
      <c r="BQ184" s="82"/>
      <c r="BR184" s="82"/>
    </row>
    <row r="185" spans="62:70" s="81" customFormat="1" ht="18" customHeight="1">
      <c r="BJ185" s="82"/>
      <c r="BK185" s="82"/>
      <c r="BL185" s="82"/>
      <c r="BM185" s="82"/>
      <c r="BN185" s="82"/>
      <c r="BO185" s="82"/>
      <c r="BP185" s="82"/>
      <c r="BQ185" s="82"/>
      <c r="BR185" s="82"/>
    </row>
    <row r="186" spans="62:70" s="81" customFormat="1" ht="18" customHeight="1">
      <c r="BJ186" s="82"/>
      <c r="BK186" s="82"/>
      <c r="BL186" s="82"/>
      <c r="BM186" s="82"/>
      <c r="BN186" s="82"/>
      <c r="BO186" s="82"/>
      <c r="BP186" s="82"/>
      <c r="BQ186" s="82"/>
      <c r="BR186" s="82"/>
    </row>
    <row r="187" spans="62:70" s="81" customFormat="1" ht="18" customHeight="1">
      <c r="BJ187" s="82"/>
      <c r="BK187" s="82"/>
      <c r="BL187" s="82"/>
      <c r="BM187" s="82"/>
      <c r="BN187" s="82"/>
      <c r="BO187" s="82"/>
      <c r="BP187" s="82"/>
      <c r="BQ187" s="82"/>
      <c r="BR187" s="82"/>
    </row>
    <row r="188" spans="62:70" s="81" customFormat="1" ht="18" customHeight="1">
      <c r="BJ188" s="82"/>
      <c r="BK188" s="82"/>
      <c r="BL188" s="82"/>
      <c r="BM188" s="82"/>
      <c r="BN188" s="82"/>
      <c r="BO188" s="82"/>
      <c r="BP188" s="82"/>
      <c r="BQ188" s="82"/>
      <c r="BR188" s="82"/>
    </row>
    <row r="189" spans="62:70" s="81" customFormat="1" ht="18" customHeight="1">
      <c r="BJ189" s="82"/>
      <c r="BK189" s="82"/>
      <c r="BL189" s="82"/>
      <c r="BM189" s="82"/>
      <c r="BN189" s="82"/>
      <c r="BO189" s="82"/>
      <c r="BP189" s="82"/>
      <c r="BQ189" s="82"/>
      <c r="BR189" s="82"/>
    </row>
    <row r="190" spans="62:70" s="81" customFormat="1" ht="18" customHeight="1">
      <c r="BJ190" s="82"/>
      <c r="BK190" s="82"/>
      <c r="BL190" s="82"/>
      <c r="BM190" s="82"/>
      <c r="BN190" s="82"/>
      <c r="BO190" s="82"/>
      <c r="BP190" s="82"/>
      <c r="BQ190" s="82"/>
      <c r="BR190" s="82"/>
    </row>
    <row r="191" spans="62:70" s="81" customFormat="1" ht="18" customHeight="1">
      <c r="BJ191" s="82"/>
      <c r="BK191" s="82"/>
      <c r="BL191" s="82"/>
      <c r="BM191" s="82"/>
      <c r="BN191" s="82"/>
      <c r="BO191" s="82"/>
      <c r="BP191" s="82"/>
      <c r="BQ191" s="82"/>
      <c r="BR191" s="82"/>
    </row>
    <row r="192" spans="62:70" s="81" customFormat="1" ht="18" customHeight="1">
      <c r="BJ192" s="82"/>
      <c r="BK192" s="82"/>
      <c r="BL192" s="82"/>
      <c r="BM192" s="82"/>
      <c r="BN192" s="82"/>
      <c r="BO192" s="82"/>
      <c r="BP192" s="82"/>
      <c r="BQ192" s="82"/>
      <c r="BR192" s="82"/>
    </row>
    <row r="193" spans="62:70" s="81" customFormat="1" ht="18" customHeight="1">
      <c r="BJ193" s="82"/>
      <c r="BK193" s="82"/>
      <c r="BL193" s="82"/>
      <c r="BM193" s="82"/>
      <c r="BN193" s="82"/>
      <c r="BO193" s="82"/>
      <c r="BP193" s="82"/>
      <c r="BQ193" s="82"/>
      <c r="BR193" s="82"/>
    </row>
    <row r="194" spans="62:70" s="81" customFormat="1" ht="18" customHeight="1">
      <c r="BJ194" s="82"/>
      <c r="BK194" s="82"/>
      <c r="BL194" s="82"/>
      <c r="BM194" s="82"/>
      <c r="BN194" s="82"/>
      <c r="BO194" s="82"/>
      <c r="BP194" s="82"/>
      <c r="BQ194" s="82"/>
      <c r="BR194" s="82"/>
    </row>
    <row r="195" spans="62:70" s="81" customFormat="1" ht="18" customHeight="1">
      <c r="BJ195" s="82"/>
      <c r="BK195" s="82"/>
      <c r="BL195" s="82"/>
      <c r="BM195" s="82"/>
      <c r="BN195" s="82"/>
      <c r="BO195" s="82"/>
      <c r="BP195" s="82"/>
      <c r="BQ195" s="82"/>
      <c r="BR195" s="82"/>
    </row>
    <row r="196" spans="62:70" s="81" customFormat="1" ht="18" customHeight="1">
      <c r="BJ196" s="82"/>
      <c r="BK196" s="82"/>
      <c r="BL196" s="82"/>
      <c r="BM196" s="82"/>
      <c r="BN196" s="82"/>
      <c r="BO196" s="82"/>
      <c r="BP196" s="82"/>
      <c r="BQ196" s="82"/>
      <c r="BR196" s="82"/>
    </row>
    <row r="197" spans="62:70" s="81" customFormat="1" ht="18" customHeight="1">
      <c r="BJ197" s="82"/>
      <c r="BK197" s="82"/>
      <c r="BL197" s="82"/>
      <c r="BM197" s="82"/>
      <c r="BN197" s="82"/>
      <c r="BO197" s="82"/>
      <c r="BP197" s="82"/>
      <c r="BQ197" s="82"/>
      <c r="BR197" s="82"/>
    </row>
    <row r="198" spans="62:70" s="81" customFormat="1" ht="18" customHeight="1">
      <c r="BJ198" s="82"/>
      <c r="BK198" s="82"/>
      <c r="BL198" s="82"/>
      <c r="BM198" s="82"/>
      <c r="BN198" s="82"/>
      <c r="BO198" s="82"/>
      <c r="BP198" s="82"/>
      <c r="BQ198" s="82"/>
      <c r="BR198" s="82"/>
    </row>
    <row r="199" spans="62:70" s="81" customFormat="1" ht="18" customHeight="1">
      <c r="BJ199" s="82"/>
      <c r="BK199" s="82"/>
      <c r="BL199" s="82"/>
      <c r="BM199" s="82"/>
      <c r="BN199" s="82"/>
      <c r="BO199" s="82"/>
      <c r="BP199" s="82"/>
      <c r="BQ199" s="82"/>
      <c r="BR199" s="82"/>
    </row>
    <row r="200" spans="62:70" s="81" customFormat="1" ht="18" customHeight="1">
      <c r="BJ200" s="82"/>
      <c r="BK200" s="82"/>
      <c r="BL200" s="82"/>
      <c r="BM200" s="82"/>
      <c r="BN200" s="82"/>
      <c r="BO200" s="82"/>
      <c r="BP200" s="82"/>
      <c r="BQ200" s="82"/>
      <c r="BR200" s="82"/>
    </row>
    <row r="201" spans="62:70" s="81" customFormat="1" ht="18" customHeight="1">
      <c r="BJ201" s="82"/>
      <c r="BK201" s="82"/>
      <c r="BL201" s="82"/>
      <c r="BM201" s="82"/>
      <c r="BN201" s="82"/>
      <c r="BO201" s="82"/>
      <c r="BP201" s="82"/>
      <c r="BQ201" s="82"/>
      <c r="BR201" s="82"/>
    </row>
    <row r="202" spans="62:70" s="81" customFormat="1" ht="18" customHeight="1">
      <c r="BJ202" s="82"/>
      <c r="BK202" s="82"/>
      <c r="BL202" s="82"/>
      <c r="BM202" s="82"/>
      <c r="BN202" s="82"/>
      <c r="BO202" s="82"/>
      <c r="BP202" s="82"/>
      <c r="BQ202" s="82"/>
      <c r="BR202" s="82"/>
    </row>
    <row r="203" spans="62:70" s="81" customFormat="1" ht="18" customHeight="1">
      <c r="BJ203" s="82"/>
      <c r="BK203" s="82"/>
      <c r="BL203" s="82"/>
      <c r="BM203" s="82"/>
      <c r="BN203" s="82"/>
      <c r="BO203" s="82"/>
      <c r="BP203" s="82"/>
      <c r="BQ203" s="82"/>
      <c r="BR203" s="82"/>
    </row>
    <row r="204" spans="62:70" s="81" customFormat="1" ht="18" customHeight="1">
      <c r="BJ204" s="82"/>
      <c r="BK204" s="82"/>
      <c r="BL204" s="82"/>
      <c r="BM204" s="82"/>
      <c r="BN204" s="82"/>
      <c r="BO204" s="82"/>
      <c r="BP204" s="82"/>
      <c r="BQ204" s="82"/>
      <c r="BR204" s="82"/>
    </row>
    <row r="205" spans="62:70" s="81" customFormat="1" ht="18" customHeight="1">
      <c r="BJ205" s="82"/>
      <c r="BK205" s="82"/>
      <c r="BL205" s="82"/>
      <c r="BM205" s="82"/>
      <c r="BN205" s="82"/>
      <c r="BO205" s="82"/>
      <c r="BP205" s="82"/>
      <c r="BQ205" s="82"/>
      <c r="BR205" s="82"/>
    </row>
    <row r="206" spans="62:70" s="81" customFormat="1" ht="18" customHeight="1">
      <c r="BJ206" s="82"/>
      <c r="BK206" s="82"/>
      <c r="BL206" s="82"/>
      <c r="BM206" s="82"/>
      <c r="BN206" s="82"/>
      <c r="BO206" s="82"/>
      <c r="BP206" s="82"/>
      <c r="BQ206" s="82"/>
      <c r="BR206" s="82"/>
    </row>
    <row r="207" spans="62:70" s="81" customFormat="1" ht="18" customHeight="1">
      <c r="BJ207" s="82"/>
      <c r="BK207" s="82"/>
      <c r="BL207" s="82"/>
      <c r="BM207" s="82"/>
      <c r="BN207" s="82"/>
      <c r="BO207" s="82"/>
      <c r="BP207" s="82"/>
      <c r="BQ207" s="82"/>
      <c r="BR207" s="82"/>
    </row>
    <row r="208" spans="62:70" s="81" customFormat="1" ht="18" customHeight="1">
      <c r="BJ208" s="82"/>
      <c r="BK208" s="82"/>
      <c r="BL208" s="82"/>
      <c r="BM208" s="82"/>
      <c r="BN208" s="82"/>
      <c r="BO208" s="82"/>
      <c r="BP208" s="82"/>
      <c r="BQ208" s="82"/>
      <c r="BR208" s="82"/>
    </row>
    <row r="209" spans="62:70" s="81" customFormat="1" ht="18" customHeight="1">
      <c r="BJ209" s="82"/>
      <c r="BK209" s="82"/>
      <c r="BL209" s="82"/>
      <c r="BM209" s="82"/>
      <c r="BN209" s="82"/>
      <c r="BO209" s="82"/>
      <c r="BP209" s="82"/>
      <c r="BQ209" s="82"/>
      <c r="BR209" s="82"/>
    </row>
    <row r="210" spans="62:70" s="81" customFormat="1" ht="18" customHeight="1">
      <c r="BJ210" s="82"/>
      <c r="BK210" s="82"/>
      <c r="BL210" s="82"/>
      <c r="BM210" s="82"/>
      <c r="BN210" s="82"/>
      <c r="BO210" s="82"/>
      <c r="BP210" s="82"/>
      <c r="BQ210" s="82"/>
      <c r="BR210" s="82"/>
    </row>
    <row r="211" spans="62:70" s="81" customFormat="1" ht="18" customHeight="1">
      <c r="BJ211" s="82"/>
      <c r="BK211" s="82"/>
      <c r="BL211" s="82"/>
      <c r="BM211" s="82"/>
      <c r="BN211" s="82"/>
      <c r="BO211" s="82"/>
      <c r="BP211" s="82"/>
      <c r="BQ211" s="82"/>
      <c r="BR211" s="82"/>
    </row>
    <row r="212" spans="62:70" s="81" customFormat="1" ht="18" customHeight="1">
      <c r="BJ212" s="82"/>
      <c r="BK212" s="82"/>
      <c r="BL212" s="82"/>
      <c r="BM212" s="82"/>
      <c r="BN212" s="82"/>
      <c r="BO212" s="82"/>
      <c r="BP212" s="82"/>
      <c r="BQ212" s="82"/>
      <c r="BR212" s="82"/>
    </row>
    <row r="213" spans="62:70" s="81" customFormat="1" ht="18" customHeight="1">
      <c r="BJ213" s="82"/>
      <c r="BK213" s="82"/>
      <c r="BL213" s="82"/>
      <c r="BM213" s="82"/>
      <c r="BN213" s="82"/>
      <c r="BO213" s="82"/>
      <c r="BP213" s="82"/>
      <c r="BQ213" s="82"/>
      <c r="BR213" s="82"/>
    </row>
    <row r="214" spans="62:70" s="81" customFormat="1" ht="18" customHeight="1">
      <c r="BJ214" s="82"/>
      <c r="BK214" s="82"/>
      <c r="BL214" s="82"/>
      <c r="BM214" s="82"/>
      <c r="BN214" s="82"/>
      <c r="BO214" s="82"/>
      <c r="BP214" s="82"/>
      <c r="BQ214" s="82"/>
      <c r="BR214" s="82"/>
    </row>
    <row r="215" spans="62:70" s="81" customFormat="1" ht="18" customHeight="1">
      <c r="BJ215" s="82"/>
      <c r="BK215" s="82"/>
      <c r="BL215" s="82"/>
      <c r="BM215" s="82"/>
      <c r="BN215" s="82"/>
      <c r="BO215" s="82"/>
      <c r="BP215" s="82"/>
      <c r="BQ215" s="82"/>
      <c r="BR215" s="82"/>
    </row>
    <row r="216" spans="62:70" s="81" customFormat="1" ht="18" customHeight="1">
      <c r="BJ216" s="82"/>
      <c r="BK216" s="82"/>
      <c r="BL216" s="82"/>
      <c r="BM216" s="82"/>
      <c r="BN216" s="82"/>
      <c r="BO216" s="82"/>
      <c r="BP216" s="82"/>
      <c r="BQ216" s="82"/>
      <c r="BR216" s="82"/>
    </row>
    <row r="217" spans="62:70" s="81" customFormat="1" ht="18" customHeight="1">
      <c r="BJ217" s="82"/>
      <c r="BK217" s="82"/>
      <c r="BL217" s="82"/>
      <c r="BM217" s="82"/>
      <c r="BN217" s="82"/>
      <c r="BO217" s="82"/>
      <c r="BP217" s="82"/>
      <c r="BQ217" s="82"/>
      <c r="BR217" s="82"/>
    </row>
    <row r="218" spans="62:70" s="81" customFormat="1" ht="18" customHeight="1">
      <c r="BJ218" s="82"/>
      <c r="BK218" s="82"/>
      <c r="BL218" s="82"/>
      <c r="BM218" s="82"/>
      <c r="BN218" s="82"/>
      <c r="BO218" s="82"/>
      <c r="BP218" s="82"/>
      <c r="BQ218" s="82"/>
      <c r="BR218" s="82"/>
    </row>
    <row r="219" spans="62:70" s="81" customFormat="1" ht="18" customHeight="1">
      <c r="BJ219" s="82"/>
      <c r="BK219" s="82"/>
      <c r="BL219" s="82"/>
      <c r="BM219" s="82"/>
      <c r="BN219" s="82"/>
      <c r="BO219" s="82"/>
      <c r="BP219" s="82"/>
      <c r="BQ219" s="82"/>
      <c r="BR219" s="82"/>
    </row>
    <row r="220" spans="62:70" s="81" customFormat="1" ht="18" customHeight="1">
      <c r="BJ220" s="82"/>
      <c r="BK220" s="82"/>
      <c r="BL220" s="82"/>
      <c r="BM220" s="82"/>
      <c r="BN220" s="82"/>
      <c r="BO220" s="82"/>
      <c r="BP220" s="82"/>
      <c r="BQ220" s="82"/>
      <c r="BR220" s="82"/>
    </row>
    <row r="221" spans="62:70" s="81" customFormat="1" ht="18" customHeight="1">
      <c r="BJ221" s="82"/>
      <c r="BK221" s="82"/>
      <c r="BL221" s="82"/>
      <c r="BM221" s="82"/>
      <c r="BN221" s="82"/>
      <c r="BO221" s="82"/>
      <c r="BP221" s="82"/>
      <c r="BQ221" s="82"/>
      <c r="BR221" s="82"/>
    </row>
    <row r="222" spans="62:70" s="81" customFormat="1" ht="18" customHeight="1">
      <c r="BJ222" s="82"/>
      <c r="BK222" s="82"/>
      <c r="BL222" s="82"/>
      <c r="BM222" s="82"/>
      <c r="BN222" s="82"/>
      <c r="BO222" s="82"/>
      <c r="BP222" s="82"/>
      <c r="BQ222" s="82"/>
      <c r="BR222" s="82"/>
    </row>
    <row r="223" spans="62:70" s="81" customFormat="1" ht="18" customHeight="1">
      <c r="BJ223" s="82"/>
      <c r="BK223" s="82"/>
      <c r="BL223" s="82"/>
      <c r="BM223" s="82"/>
      <c r="BN223" s="82"/>
      <c r="BO223" s="82"/>
      <c r="BP223" s="82"/>
      <c r="BQ223" s="82"/>
      <c r="BR223" s="82"/>
    </row>
    <row r="224" spans="62:70" s="81" customFormat="1" ht="18" customHeight="1">
      <c r="BJ224" s="82"/>
      <c r="BK224" s="82"/>
      <c r="BL224" s="82"/>
      <c r="BM224" s="82"/>
      <c r="BN224" s="82"/>
      <c r="BO224" s="82"/>
      <c r="BP224" s="82"/>
      <c r="BQ224" s="82"/>
      <c r="BR224" s="82"/>
    </row>
    <row r="225" spans="62:70" s="81" customFormat="1" ht="18" customHeight="1">
      <c r="BJ225" s="82"/>
      <c r="BK225" s="82"/>
      <c r="BL225" s="82"/>
      <c r="BM225" s="82"/>
      <c r="BN225" s="82"/>
      <c r="BO225" s="82"/>
      <c r="BP225" s="82"/>
      <c r="BQ225" s="82"/>
      <c r="BR225" s="82"/>
    </row>
    <row r="226" spans="62:70" s="81" customFormat="1" ht="18" customHeight="1">
      <c r="BJ226" s="82"/>
      <c r="BK226" s="82"/>
      <c r="BL226" s="82"/>
      <c r="BM226" s="82"/>
      <c r="BN226" s="82"/>
      <c r="BO226" s="82"/>
      <c r="BP226" s="82"/>
      <c r="BQ226" s="82"/>
      <c r="BR226" s="82"/>
    </row>
    <row r="227" spans="62:70" s="81" customFormat="1" ht="18" customHeight="1">
      <c r="BJ227" s="82"/>
      <c r="BK227" s="82"/>
      <c r="BL227" s="82"/>
      <c r="BM227" s="82"/>
      <c r="BN227" s="82"/>
      <c r="BO227" s="82"/>
      <c r="BP227" s="82"/>
      <c r="BQ227" s="82"/>
      <c r="BR227" s="82"/>
    </row>
    <row r="228" spans="62:70" s="81" customFormat="1" ht="18" customHeight="1">
      <c r="BJ228" s="82"/>
      <c r="BK228" s="82"/>
      <c r="BL228" s="82"/>
      <c r="BM228" s="82"/>
      <c r="BN228" s="82"/>
      <c r="BO228" s="82"/>
      <c r="BP228" s="82"/>
      <c r="BQ228" s="82"/>
      <c r="BR228" s="82"/>
    </row>
    <row r="229" spans="62:70" s="81" customFormat="1" ht="18" customHeight="1">
      <c r="BJ229" s="82"/>
      <c r="BK229" s="82"/>
      <c r="BL229" s="82"/>
      <c r="BM229" s="82"/>
      <c r="BN229" s="82"/>
      <c r="BO229" s="82"/>
      <c r="BP229" s="82"/>
      <c r="BQ229" s="82"/>
      <c r="BR229" s="82"/>
    </row>
    <row r="230" spans="62:70" s="81" customFormat="1" ht="18" customHeight="1">
      <c r="BJ230" s="82"/>
      <c r="BK230" s="82"/>
      <c r="BL230" s="82"/>
      <c r="BM230" s="82"/>
      <c r="BN230" s="82"/>
      <c r="BO230" s="82"/>
      <c r="BP230" s="82"/>
      <c r="BQ230" s="82"/>
      <c r="BR230" s="82"/>
    </row>
    <row r="231" spans="62:70" s="81" customFormat="1" ht="18" customHeight="1">
      <c r="BJ231" s="82"/>
      <c r="BK231" s="82"/>
      <c r="BL231" s="82"/>
      <c r="BM231" s="82"/>
      <c r="BN231" s="82"/>
      <c r="BO231" s="82"/>
      <c r="BP231" s="82"/>
      <c r="BQ231" s="82"/>
      <c r="BR231" s="82"/>
    </row>
    <row r="232" spans="62:70" s="81" customFormat="1" ht="18" customHeight="1">
      <c r="BJ232" s="82"/>
      <c r="BK232" s="82"/>
      <c r="BL232" s="82"/>
      <c r="BM232" s="82"/>
      <c r="BN232" s="82"/>
      <c r="BO232" s="82"/>
      <c r="BP232" s="82"/>
      <c r="BQ232" s="82"/>
      <c r="BR232" s="82"/>
    </row>
    <row r="233" spans="62:70" s="81" customFormat="1" ht="18" customHeight="1">
      <c r="BJ233" s="82"/>
      <c r="BK233" s="82"/>
      <c r="BL233" s="82"/>
      <c r="BM233" s="82"/>
      <c r="BN233" s="82"/>
      <c r="BO233" s="82"/>
      <c r="BP233" s="82"/>
      <c r="BQ233" s="82"/>
      <c r="BR233" s="82"/>
    </row>
    <row r="234" spans="62:70" s="81" customFormat="1" ht="18" customHeight="1">
      <c r="BJ234" s="82"/>
      <c r="BK234" s="82"/>
      <c r="BL234" s="82"/>
      <c r="BM234" s="82"/>
      <c r="BN234" s="82"/>
      <c r="BO234" s="82"/>
      <c r="BP234" s="82"/>
      <c r="BQ234" s="82"/>
      <c r="BR234" s="82"/>
    </row>
    <row r="235" spans="62:70" s="81" customFormat="1" ht="18" customHeight="1">
      <c r="BJ235" s="82"/>
      <c r="BK235" s="82"/>
      <c r="BL235" s="82"/>
      <c r="BM235" s="82"/>
      <c r="BN235" s="82"/>
      <c r="BO235" s="82"/>
      <c r="BP235" s="82"/>
      <c r="BQ235" s="82"/>
      <c r="BR235" s="82"/>
    </row>
    <row r="236" spans="62:70" s="81" customFormat="1" ht="18" customHeight="1">
      <c r="BJ236" s="82"/>
      <c r="BK236" s="82"/>
      <c r="BL236" s="82"/>
      <c r="BM236" s="82"/>
      <c r="BN236" s="82"/>
      <c r="BO236" s="82"/>
      <c r="BP236" s="82"/>
      <c r="BQ236" s="82"/>
      <c r="BR236" s="82"/>
    </row>
    <row r="237" spans="62:70" s="81" customFormat="1" ht="18" customHeight="1">
      <c r="BJ237" s="82"/>
      <c r="BK237" s="82"/>
      <c r="BL237" s="82"/>
      <c r="BM237" s="82"/>
      <c r="BN237" s="82"/>
      <c r="BO237" s="82"/>
      <c r="BP237" s="82"/>
      <c r="BQ237" s="82"/>
      <c r="BR237" s="82"/>
    </row>
    <row r="238" spans="62:70" s="81" customFormat="1" ht="18" customHeight="1">
      <c r="BJ238" s="82"/>
      <c r="BK238" s="82"/>
      <c r="BL238" s="82"/>
      <c r="BM238" s="82"/>
      <c r="BN238" s="82"/>
      <c r="BO238" s="82"/>
      <c r="BP238" s="82"/>
      <c r="BQ238" s="82"/>
      <c r="BR238" s="82"/>
    </row>
    <row r="239" spans="62:70" s="81" customFormat="1" ht="18" customHeight="1">
      <c r="BJ239" s="82"/>
      <c r="BK239" s="82"/>
      <c r="BL239" s="82"/>
      <c r="BM239" s="82"/>
      <c r="BN239" s="82"/>
      <c r="BO239" s="82"/>
      <c r="BP239" s="82"/>
      <c r="BQ239" s="82"/>
      <c r="BR239" s="82"/>
    </row>
    <row r="240" spans="62:70" s="81" customFormat="1" ht="18" customHeight="1">
      <c r="BJ240" s="82"/>
      <c r="BK240" s="82"/>
      <c r="BL240" s="82"/>
      <c r="BM240" s="82"/>
      <c r="BN240" s="82"/>
      <c r="BO240" s="82"/>
      <c r="BP240" s="82"/>
      <c r="BQ240" s="82"/>
      <c r="BR240" s="82"/>
    </row>
    <row r="241" spans="62:70" s="81" customFormat="1" ht="18" customHeight="1">
      <c r="BJ241" s="82"/>
      <c r="BK241" s="82"/>
      <c r="BL241" s="82"/>
      <c r="BM241" s="82"/>
      <c r="BN241" s="82"/>
      <c r="BO241" s="82"/>
      <c r="BP241" s="82"/>
      <c r="BQ241" s="82"/>
      <c r="BR241" s="82"/>
    </row>
    <row r="242" spans="62:70" s="81" customFormat="1" ht="18" customHeight="1">
      <c r="BJ242" s="82"/>
      <c r="BK242" s="82"/>
      <c r="BL242" s="82"/>
      <c r="BM242" s="82"/>
      <c r="BN242" s="82"/>
      <c r="BO242" s="82"/>
      <c r="BP242" s="82"/>
      <c r="BQ242" s="82"/>
      <c r="BR242" s="82"/>
    </row>
    <row r="243" spans="62:70" s="81" customFormat="1" ht="18" customHeight="1">
      <c r="BJ243" s="82"/>
      <c r="BK243" s="82"/>
      <c r="BL243" s="82"/>
      <c r="BM243" s="82"/>
      <c r="BN243" s="82"/>
      <c r="BO243" s="82"/>
      <c r="BP243" s="82"/>
      <c r="BQ243" s="82"/>
      <c r="BR243" s="82"/>
    </row>
    <row r="244" spans="62:70" s="81" customFormat="1" ht="18" customHeight="1">
      <c r="BJ244" s="82"/>
      <c r="BK244" s="82"/>
      <c r="BL244" s="82"/>
      <c r="BM244" s="82"/>
      <c r="BN244" s="82"/>
      <c r="BO244" s="82"/>
      <c r="BP244" s="82"/>
      <c r="BQ244" s="82"/>
      <c r="BR244" s="82"/>
    </row>
    <row r="245" spans="62:70" s="81" customFormat="1" ht="18" customHeight="1">
      <c r="BJ245" s="82"/>
      <c r="BK245" s="82"/>
      <c r="BL245" s="82"/>
      <c r="BM245" s="82"/>
      <c r="BN245" s="82"/>
      <c r="BO245" s="82"/>
      <c r="BP245" s="82"/>
      <c r="BQ245" s="82"/>
      <c r="BR245" s="82"/>
    </row>
    <row r="246" spans="62:70" s="81" customFormat="1" ht="18" customHeight="1">
      <c r="BJ246" s="82"/>
      <c r="BK246" s="82"/>
      <c r="BL246" s="82"/>
      <c r="BM246" s="82"/>
      <c r="BN246" s="82"/>
      <c r="BO246" s="82"/>
      <c r="BP246" s="82"/>
      <c r="BQ246" s="82"/>
      <c r="BR246" s="82"/>
    </row>
    <row r="247" spans="62:70" s="81" customFormat="1" ht="18" customHeight="1">
      <c r="BJ247" s="82"/>
      <c r="BK247" s="82"/>
      <c r="BL247" s="82"/>
      <c r="BM247" s="82"/>
      <c r="BN247" s="82"/>
      <c r="BO247" s="82"/>
      <c r="BP247" s="82"/>
      <c r="BQ247" s="82"/>
      <c r="BR247" s="82"/>
    </row>
    <row r="248" spans="62:70" s="81" customFormat="1" ht="18" customHeight="1">
      <c r="BJ248" s="82"/>
      <c r="BK248" s="82"/>
      <c r="BL248" s="82"/>
      <c r="BM248" s="82"/>
      <c r="BN248" s="82"/>
      <c r="BO248" s="82"/>
      <c r="BP248" s="82"/>
      <c r="BQ248" s="82"/>
      <c r="BR248" s="82"/>
    </row>
    <row r="249" spans="62:70" s="81" customFormat="1" ht="18" customHeight="1">
      <c r="BJ249" s="82"/>
      <c r="BK249" s="82"/>
      <c r="BL249" s="82"/>
      <c r="BM249" s="82"/>
      <c r="BN249" s="82"/>
      <c r="BO249" s="82"/>
      <c r="BP249" s="82"/>
      <c r="BQ249" s="82"/>
      <c r="BR249" s="82"/>
    </row>
    <row r="250" spans="62:70" s="81" customFormat="1" ht="18" customHeight="1">
      <c r="BJ250" s="82"/>
      <c r="BK250" s="82"/>
      <c r="BL250" s="82"/>
      <c r="BM250" s="82"/>
      <c r="BN250" s="82"/>
      <c r="BO250" s="82"/>
      <c r="BP250" s="82"/>
      <c r="BQ250" s="82"/>
      <c r="BR250" s="82"/>
    </row>
    <row r="251" spans="62:70" s="81" customFormat="1" ht="18" customHeight="1">
      <c r="BJ251" s="82"/>
      <c r="BK251" s="82"/>
      <c r="BL251" s="82"/>
      <c r="BM251" s="82"/>
      <c r="BN251" s="82"/>
      <c r="BO251" s="82"/>
      <c r="BP251" s="82"/>
      <c r="BQ251" s="82"/>
      <c r="BR251" s="82"/>
    </row>
    <row r="252" spans="62:70" s="81" customFormat="1" ht="18" customHeight="1">
      <c r="BJ252" s="82"/>
      <c r="BK252" s="82"/>
      <c r="BL252" s="82"/>
      <c r="BM252" s="82"/>
      <c r="BN252" s="82"/>
      <c r="BO252" s="82"/>
      <c r="BP252" s="82"/>
      <c r="BQ252" s="82"/>
      <c r="BR252" s="82"/>
    </row>
    <row r="253" spans="62:70" s="81" customFormat="1" ht="18" customHeight="1">
      <c r="BJ253" s="82"/>
      <c r="BK253" s="82"/>
      <c r="BL253" s="82"/>
      <c r="BM253" s="82"/>
      <c r="BN253" s="82"/>
      <c r="BO253" s="82"/>
      <c r="BP253" s="82"/>
      <c r="BQ253" s="82"/>
      <c r="BR253" s="82"/>
    </row>
    <row r="254" spans="62:70" s="81" customFormat="1" ht="18" customHeight="1">
      <c r="BJ254" s="82"/>
      <c r="BK254" s="82"/>
      <c r="BL254" s="82"/>
      <c r="BM254" s="82"/>
      <c r="BN254" s="82"/>
      <c r="BO254" s="82"/>
      <c r="BP254" s="82"/>
      <c r="BQ254" s="82"/>
      <c r="BR254" s="82"/>
    </row>
    <row r="255" spans="62:70" s="81" customFormat="1" ht="18" customHeight="1">
      <c r="BJ255" s="82"/>
      <c r="BK255" s="82"/>
      <c r="BL255" s="82"/>
      <c r="BM255" s="82"/>
      <c r="BN255" s="82"/>
      <c r="BO255" s="82"/>
      <c r="BP255" s="82"/>
      <c r="BQ255" s="82"/>
      <c r="BR255" s="82"/>
    </row>
    <row r="256" spans="62:70" s="81" customFormat="1" ht="18" customHeight="1">
      <c r="BJ256" s="82"/>
      <c r="BK256" s="82"/>
      <c r="BL256" s="82"/>
      <c r="BM256" s="82"/>
      <c r="BN256" s="82"/>
      <c r="BO256" s="82"/>
      <c r="BP256" s="82"/>
      <c r="BQ256" s="82"/>
      <c r="BR256" s="82"/>
    </row>
    <row r="257" spans="62:70" s="81" customFormat="1" ht="18" customHeight="1">
      <c r="BJ257" s="82"/>
      <c r="BK257" s="82"/>
      <c r="BL257" s="82"/>
      <c r="BM257" s="82"/>
      <c r="BN257" s="82"/>
      <c r="BO257" s="82"/>
      <c r="BP257" s="82"/>
      <c r="BQ257" s="82"/>
      <c r="BR257" s="82"/>
    </row>
    <row r="258" spans="62:70" s="81" customFormat="1" ht="18" customHeight="1">
      <c r="BJ258" s="82"/>
      <c r="BK258" s="82"/>
      <c r="BL258" s="82"/>
      <c r="BM258" s="82"/>
      <c r="BN258" s="82"/>
      <c r="BO258" s="82"/>
      <c r="BP258" s="82"/>
      <c r="BQ258" s="82"/>
      <c r="BR258" s="82"/>
    </row>
    <row r="259" spans="62:70" s="81" customFormat="1" ht="18" customHeight="1">
      <c r="BJ259" s="82"/>
      <c r="BK259" s="82"/>
      <c r="BL259" s="82"/>
      <c r="BM259" s="82"/>
      <c r="BN259" s="82"/>
      <c r="BO259" s="82"/>
      <c r="BP259" s="82"/>
      <c r="BQ259" s="82"/>
      <c r="BR259" s="82"/>
    </row>
    <row r="260" spans="62:70" s="81" customFormat="1" ht="18" customHeight="1">
      <c r="BJ260" s="82"/>
      <c r="BK260" s="82"/>
      <c r="BL260" s="82"/>
      <c r="BM260" s="82"/>
      <c r="BN260" s="82"/>
      <c r="BO260" s="82"/>
      <c r="BP260" s="82"/>
      <c r="BQ260" s="82"/>
      <c r="BR260" s="82"/>
    </row>
    <row r="261" spans="62:70" s="81" customFormat="1" ht="18" customHeight="1">
      <c r="BJ261" s="82"/>
      <c r="BK261" s="82"/>
      <c r="BL261" s="82"/>
      <c r="BM261" s="82"/>
      <c r="BN261" s="82"/>
      <c r="BO261" s="82"/>
      <c r="BP261" s="82"/>
      <c r="BQ261" s="82"/>
      <c r="BR261" s="82"/>
    </row>
    <row r="262" spans="62:70" s="81" customFormat="1" ht="18" customHeight="1">
      <c r="BJ262" s="82"/>
      <c r="BK262" s="82"/>
      <c r="BL262" s="82"/>
      <c r="BM262" s="82"/>
      <c r="BN262" s="82"/>
      <c r="BO262" s="82"/>
      <c r="BP262" s="82"/>
      <c r="BQ262" s="82"/>
      <c r="BR262" s="82"/>
    </row>
    <row r="263" spans="62:70" s="81" customFormat="1" ht="18" customHeight="1">
      <c r="BJ263" s="82"/>
      <c r="BK263" s="82"/>
      <c r="BL263" s="82"/>
      <c r="BM263" s="82"/>
      <c r="BN263" s="82"/>
      <c r="BO263" s="82"/>
      <c r="BP263" s="82"/>
      <c r="BQ263" s="82"/>
      <c r="BR263" s="82"/>
    </row>
    <row r="264" spans="62:70" s="81" customFormat="1" ht="18" customHeight="1">
      <c r="BJ264" s="82"/>
      <c r="BK264" s="82"/>
      <c r="BL264" s="82"/>
      <c r="BM264" s="82"/>
      <c r="BN264" s="82"/>
      <c r="BO264" s="82"/>
      <c r="BP264" s="82"/>
      <c r="BQ264" s="82"/>
      <c r="BR264" s="82"/>
    </row>
    <row r="265" spans="62:70" s="81" customFormat="1" ht="18" customHeight="1">
      <c r="BJ265" s="82"/>
      <c r="BK265" s="82"/>
      <c r="BL265" s="82"/>
      <c r="BM265" s="82"/>
      <c r="BN265" s="82"/>
      <c r="BO265" s="82"/>
      <c r="BP265" s="82"/>
      <c r="BQ265" s="82"/>
      <c r="BR265" s="82"/>
    </row>
    <row r="266" spans="62:70" s="81" customFormat="1" ht="18" customHeight="1">
      <c r="BJ266" s="82"/>
      <c r="BK266" s="82"/>
      <c r="BL266" s="82"/>
      <c r="BM266" s="82"/>
      <c r="BN266" s="82"/>
      <c r="BO266" s="82"/>
      <c r="BP266" s="82"/>
      <c r="BQ266" s="82"/>
      <c r="BR266" s="82"/>
    </row>
    <row r="267" spans="62:70" s="81" customFormat="1" ht="18" customHeight="1">
      <c r="BJ267" s="82"/>
      <c r="BK267" s="82"/>
      <c r="BL267" s="82"/>
      <c r="BM267" s="82"/>
      <c r="BN267" s="82"/>
      <c r="BO267" s="82"/>
      <c r="BP267" s="82"/>
      <c r="BQ267" s="82"/>
      <c r="BR267" s="82"/>
    </row>
    <row r="268" spans="62:70" s="81" customFormat="1" ht="18" customHeight="1">
      <c r="BJ268" s="82"/>
      <c r="BK268" s="82"/>
      <c r="BL268" s="82"/>
      <c r="BM268" s="82"/>
      <c r="BN268" s="82"/>
      <c r="BO268" s="82"/>
      <c r="BP268" s="82"/>
      <c r="BQ268" s="82"/>
      <c r="BR268" s="82"/>
    </row>
    <row r="269" spans="62:70" s="81" customFormat="1" ht="18" customHeight="1">
      <c r="BJ269" s="82"/>
      <c r="BK269" s="82"/>
      <c r="BL269" s="82"/>
      <c r="BM269" s="82"/>
      <c r="BN269" s="82"/>
      <c r="BO269" s="82"/>
      <c r="BP269" s="82"/>
      <c r="BQ269" s="82"/>
      <c r="BR269" s="82"/>
    </row>
    <row r="270" spans="62:70" s="81" customFormat="1" ht="18" customHeight="1">
      <c r="BJ270" s="82"/>
      <c r="BK270" s="82"/>
      <c r="BL270" s="82"/>
      <c r="BM270" s="82"/>
      <c r="BN270" s="82"/>
      <c r="BO270" s="82"/>
      <c r="BP270" s="82"/>
      <c r="BQ270" s="82"/>
      <c r="BR270" s="82"/>
    </row>
    <row r="271" spans="62:70" s="81" customFormat="1" ht="18" customHeight="1">
      <c r="BJ271" s="82"/>
      <c r="BK271" s="82"/>
      <c r="BL271" s="82"/>
      <c r="BM271" s="82"/>
      <c r="BN271" s="82"/>
      <c r="BO271" s="82"/>
      <c r="BP271" s="82"/>
      <c r="BQ271" s="82"/>
      <c r="BR271" s="82"/>
    </row>
    <row r="272" spans="62:70" s="81" customFormat="1" ht="18" customHeight="1">
      <c r="BJ272" s="82"/>
      <c r="BK272" s="82"/>
      <c r="BL272" s="82"/>
      <c r="BM272" s="82"/>
      <c r="BN272" s="82"/>
      <c r="BO272" s="82"/>
      <c r="BP272" s="82"/>
      <c r="BQ272" s="82"/>
      <c r="BR272" s="82"/>
    </row>
    <row r="273" spans="62:70" s="81" customFormat="1" ht="18" customHeight="1">
      <c r="BJ273" s="82"/>
      <c r="BK273" s="82"/>
      <c r="BL273" s="82"/>
      <c r="BM273" s="82"/>
      <c r="BN273" s="82"/>
      <c r="BO273" s="82"/>
      <c r="BP273" s="82"/>
      <c r="BQ273" s="82"/>
      <c r="BR273" s="82"/>
    </row>
    <row r="274" spans="62:70" s="81" customFormat="1" ht="18" customHeight="1">
      <c r="BJ274" s="82"/>
      <c r="BK274" s="82"/>
      <c r="BL274" s="82"/>
      <c r="BM274" s="82"/>
      <c r="BN274" s="82"/>
      <c r="BO274" s="82"/>
      <c r="BP274" s="82"/>
      <c r="BQ274" s="82"/>
      <c r="BR274" s="82"/>
    </row>
    <row r="275" spans="62:70" s="81" customFormat="1" ht="18" customHeight="1">
      <c r="BJ275" s="82"/>
      <c r="BK275" s="82"/>
      <c r="BL275" s="82"/>
      <c r="BM275" s="82"/>
      <c r="BN275" s="82"/>
      <c r="BO275" s="82"/>
      <c r="BP275" s="82"/>
      <c r="BQ275" s="82"/>
      <c r="BR275" s="82"/>
    </row>
    <row r="276" spans="62:70" s="81" customFormat="1" ht="18" customHeight="1">
      <c r="BJ276" s="82"/>
      <c r="BK276" s="82"/>
      <c r="BL276" s="82"/>
      <c r="BM276" s="82"/>
      <c r="BN276" s="82"/>
      <c r="BO276" s="82"/>
      <c r="BP276" s="82"/>
      <c r="BQ276" s="82"/>
      <c r="BR276" s="82"/>
    </row>
    <row r="277" spans="62:70" s="81" customFormat="1" ht="18" customHeight="1">
      <c r="BJ277" s="82"/>
      <c r="BK277" s="82"/>
      <c r="BL277" s="82"/>
      <c r="BM277" s="82"/>
      <c r="BN277" s="82"/>
      <c r="BO277" s="82"/>
      <c r="BP277" s="82"/>
      <c r="BQ277" s="82"/>
      <c r="BR277" s="82"/>
    </row>
    <row r="278" spans="62:70" s="81" customFormat="1" ht="18" customHeight="1">
      <c r="BJ278" s="82"/>
      <c r="BK278" s="82"/>
      <c r="BL278" s="82"/>
      <c r="BM278" s="82"/>
      <c r="BN278" s="82"/>
      <c r="BO278" s="82"/>
      <c r="BP278" s="82"/>
      <c r="BQ278" s="82"/>
      <c r="BR278" s="82"/>
    </row>
    <row r="279" spans="62:70" s="81" customFormat="1" ht="18" customHeight="1">
      <c r="BJ279" s="82"/>
      <c r="BK279" s="82"/>
      <c r="BL279" s="82"/>
      <c r="BM279" s="82"/>
      <c r="BN279" s="82"/>
      <c r="BO279" s="82"/>
      <c r="BP279" s="82"/>
      <c r="BQ279" s="82"/>
      <c r="BR279" s="82"/>
    </row>
    <row r="280" spans="62:70" s="81" customFormat="1" ht="18" customHeight="1">
      <c r="BJ280" s="82"/>
      <c r="BK280" s="82"/>
      <c r="BL280" s="82"/>
      <c r="BM280" s="82"/>
      <c r="BN280" s="82"/>
      <c r="BO280" s="82"/>
      <c r="BP280" s="82"/>
      <c r="BQ280" s="82"/>
      <c r="BR280" s="82"/>
    </row>
    <row r="281" spans="62:70" s="81" customFormat="1" ht="18" customHeight="1">
      <c r="BJ281" s="82"/>
      <c r="BK281" s="82"/>
      <c r="BL281" s="82"/>
      <c r="BM281" s="82"/>
      <c r="BN281" s="82"/>
      <c r="BO281" s="82"/>
      <c r="BP281" s="82"/>
      <c r="BQ281" s="82"/>
      <c r="BR281" s="82"/>
    </row>
    <row r="282" spans="62:70" s="81" customFormat="1" ht="18" customHeight="1">
      <c r="BJ282" s="82"/>
      <c r="BK282" s="82"/>
      <c r="BL282" s="82"/>
      <c r="BM282" s="82"/>
      <c r="BN282" s="82"/>
      <c r="BO282" s="82"/>
      <c r="BP282" s="82"/>
      <c r="BQ282" s="82"/>
      <c r="BR282" s="82"/>
    </row>
    <row r="283" spans="62:70" s="81" customFormat="1" ht="18" customHeight="1">
      <c r="BJ283" s="82"/>
      <c r="BK283" s="82"/>
      <c r="BL283" s="82"/>
      <c r="BM283" s="82"/>
      <c r="BN283" s="82"/>
      <c r="BO283" s="82"/>
      <c r="BP283" s="82"/>
      <c r="BQ283" s="82"/>
      <c r="BR283" s="82"/>
    </row>
    <row r="284" spans="62:70" s="81" customFormat="1" ht="18" customHeight="1">
      <c r="BJ284" s="82"/>
      <c r="BK284" s="82"/>
      <c r="BL284" s="82"/>
      <c r="BM284" s="82"/>
      <c r="BN284" s="82"/>
      <c r="BO284" s="82"/>
      <c r="BP284" s="82"/>
      <c r="BQ284" s="82"/>
      <c r="BR284" s="82"/>
    </row>
    <row r="285" spans="62:70" s="81" customFormat="1" ht="18" customHeight="1">
      <c r="BJ285" s="82"/>
      <c r="BK285" s="82"/>
      <c r="BL285" s="82"/>
      <c r="BM285" s="82"/>
      <c r="BN285" s="82"/>
      <c r="BO285" s="82"/>
      <c r="BP285" s="82"/>
      <c r="BQ285" s="82"/>
      <c r="BR285" s="82"/>
    </row>
    <row r="286" spans="62:70" s="81" customFormat="1" ht="18" customHeight="1">
      <c r="BJ286" s="82"/>
      <c r="BK286" s="82"/>
      <c r="BL286" s="82"/>
      <c r="BM286" s="82"/>
      <c r="BN286" s="82"/>
      <c r="BO286" s="82"/>
      <c r="BP286" s="82"/>
      <c r="BQ286" s="82"/>
      <c r="BR286" s="82"/>
    </row>
    <row r="287" spans="62:70" s="81" customFormat="1" ht="18" customHeight="1">
      <c r="BJ287" s="82"/>
      <c r="BK287" s="82"/>
      <c r="BL287" s="82"/>
      <c r="BM287" s="82"/>
      <c r="BN287" s="82"/>
      <c r="BO287" s="82"/>
      <c r="BP287" s="82"/>
      <c r="BQ287" s="82"/>
      <c r="BR287" s="82"/>
    </row>
    <row r="288" spans="62:70" s="81" customFormat="1" ht="18" customHeight="1">
      <c r="BJ288" s="82"/>
      <c r="BK288" s="82"/>
      <c r="BL288" s="82"/>
      <c r="BM288" s="82"/>
      <c r="BN288" s="82"/>
      <c r="BO288" s="82"/>
      <c r="BP288" s="82"/>
      <c r="BQ288" s="82"/>
      <c r="BR288" s="82"/>
    </row>
    <row r="289" spans="62:70" s="81" customFormat="1" ht="18" customHeight="1">
      <c r="BJ289" s="82"/>
      <c r="BK289" s="82"/>
      <c r="BL289" s="82"/>
      <c r="BM289" s="82"/>
      <c r="BN289" s="82"/>
      <c r="BO289" s="82"/>
      <c r="BP289" s="82"/>
      <c r="BQ289" s="82"/>
      <c r="BR289" s="82"/>
    </row>
    <row r="290" spans="62:70" s="81" customFormat="1" ht="18" customHeight="1">
      <c r="BJ290" s="82"/>
      <c r="BK290" s="82"/>
      <c r="BL290" s="82"/>
      <c r="BM290" s="82"/>
      <c r="BN290" s="82"/>
      <c r="BO290" s="82"/>
      <c r="BP290" s="82"/>
      <c r="BQ290" s="82"/>
      <c r="BR290" s="82"/>
    </row>
    <row r="291" spans="62:70" s="81" customFormat="1" ht="18" customHeight="1">
      <c r="BJ291" s="82"/>
      <c r="BK291" s="82"/>
      <c r="BL291" s="82"/>
      <c r="BM291" s="82"/>
      <c r="BN291" s="82"/>
      <c r="BO291" s="82"/>
      <c r="BP291" s="82"/>
      <c r="BQ291" s="82"/>
      <c r="BR291" s="82"/>
    </row>
    <row r="292" spans="62:70" s="81" customFormat="1" ht="18" customHeight="1">
      <c r="BJ292" s="82"/>
      <c r="BK292" s="82"/>
      <c r="BL292" s="82"/>
      <c r="BM292" s="82"/>
      <c r="BN292" s="82"/>
      <c r="BO292" s="82"/>
      <c r="BP292" s="82"/>
      <c r="BQ292" s="82"/>
      <c r="BR292" s="82"/>
    </row>
    <row r="293" spans="62:70" s="81" customFormat="1" ht="18" customHeight="1">
      <c r="BJ293" s="82"/>
      <c r="BK293" s="82"/>
      <c r="BL293" s="82"/>
      <c r="BM293" s="82"/>
      <c r="BN293" s="82"/>
      <c r="BO293" s="82"/>
      <c r="BP293" s="82"/>
      <c r="BQ293" s="82"/>
      <c r="BR293" s="82"/>
    </row>
    <row r="294" spans="62:70" s="81" customFormat="1" ht="18" customHeight="1">
      <c r="BJ294" s="82"/>
      <c r="BK294" s="82"/>
      <c r="BL294" s="82"/>
      <c r="BM294" s="82"/>
      <c r="BN294" s="82"/>
      <c r="BO294" s="82"/>
      <c r="BP294" s="82"/>
      <c r="BQ294" s="82"/>
      <c r="BR294" s="82"/>
    </row>
    <row r="295" spans="62:70" s="81" customFormat="1" ht="18" customHeight="1">
      <c r="BJ295" s="82"/>
      <c r="BK295" s="82"/>
      <c r="BL295" s="82"/>
      <c r="BM295" s="82"/>
      <c r="BN295" s="82"/>
      <c r="BO295" s="82"/>
      <c r="BP295" s="82"/>
      <c r="BQ295" s="82"/>
      <c r="BR295" s="82"/>
    </row>
    <row r="296" spans="62:70" s="81" customFormat="1" ht="18" customHeight="1">
      <c r="BJ296" s="82"/>
      <c r="BK296" s="82"/>
      <c r="BL296" s="82"/>
      <c r="BM296" s="82"/>
      <c r="BN296" s="82"/>
      <c r="BO296" s="82"/>
      <c r="BP296" s="82"/>
      <c r="BQ296" s="82"/>
      <c r="BR296" s="82"/>
    </row>
    <row r="297" spans="62:70" s="81" customFormat="1" ht="18" customHeight="1">
      <c r="BJ297" s="82"/>
      <c r="BK297" s="82"/>
      <c r="BL297" s="82"/>
      <c r="BM297" s="82"/>
      <c r="BN297" s="82"/>
      <c r="BO297" s="82"/>
      <c r="BP297" s="82"/>
      <c r="BQ297" s="82"/>
      <c r="BR297" s="82"/>
    </row>
    <row r="298" spans="62:70" s="81" customFormat="1" ht="18" customHeight="1">
      <c r="BJ298" s="82"/>
      <c r="BK298" s="82"/>
      <c r="BL298" s="82"/>
      <c r="BM298" s="82"/>
      <c r="BN298" s="82"/>
      <c r="BO298" s="82"/>
      <c r="BP298" s="82"/>
      <c r="BQ298" s="82"/>
      <c r="BR298" s="82"/>
    </row>
    <row r="299" spans="62:70" s="81" customFormat="1" ht="18" customHeight="1">
      <c r="BJ299" s="82"/>
      <c r="BK299" s="82"/>
      <c r="BL299" s="82"/>
      <c r="BM299" s="82"/>
      <c r="BN299" s="82"/>
      <c r="BO299" s="82"/>
      <c r="BP299" s="82"/>
      <c r="BQ299" s="82"/>
      <c r="BR299" s="82"/>
    </row>
    <row r="300" spans="62:70" s="81" customFormat="1" ht="18" customHeight="1">
      <c r="BJ300" s="82"/>
      <c r="BK300" s="82"/>
      <c r="BL300" s="82"/>
      <c r="BM300" s="82"/>
      <c r="BN300" s="82"/>
      <c r="BO300" s="82"/>
      <c r="BP300" s="82"/>
      <c r="BQ300" s="82"/>
      <c r="BR300" s="82"/>
    </row>
    <row r="301" spans="62:70" s="81" customFormat="1" ht="18" customHeight="1">
      <c r="BJ301" s="82"/>
      <c r="BK301" s="82"/>
      <c r="BL301" s="82"/>
      <c r="BM301" s="82"/>
      <c r="BN301" s="82"/>
      <c r="BO301" s="82"/>
      <c r="BP301" s="82"/>
      <c r="BQ301" s="82"/>
      <c r="BR301" s="82"/>
    </row>
    <row r="302" spans="62:70" s="81" customFormat="1" ht="18" customHeight="1">
      <c r="BJ302" s="82"/>
      <c r="BK302" s="82"/>
      <c r="BL302" s="82"/>
      <c r="BM302" s="82"/>
      <c r="BN302" s="82"/>
      <c r="BO302" s="82"/>
      <c r="BP302" s="82"/>
      <c r="BQ302" s="82"/>
      <c r="BR302" s="82"/>
    </row>
    <row r="303" spans="62:70" s="81" customFormat="1" ht="18" customHeight="1">
      <c r="BJ303" s="82"/>
      <c r="BK303" s="82"/>
      <c r="BL303" s="82"/>
      <c r="BM303" s="82"/>
      <c r="BN303" s="82"/>
      <c r="BO303" s="82"/>
      <c r="BP303" s="82"/>
      <c r="BQ303" s="82"/>
      <c r="BR303" s="82"/>
    </row>
    <row r="304" spans="62:70" s="81" customFormat="1" ht="18" customHeight="1">
      <c r="BJ304" s="82"/>
      <c r="BK304" s="82"/>
      <c r="BL304" s="82"/>
      <c r="BM304" s="82"/>
      <c r="BN304" s="82"/>
      <c r="BO304" s="82"/>
      <c r="BP304" s="82"/>
      <c r="BQ304" s="82"/>
      <c r="BR304" s="82"/>
    </row>
    <row r="305" spans="62:70" s="81" customFormat="1" ht="18" customHeight="1">
      <c r="BJ305" s="82"/>
      <c r="BK305" s="82"/>
      <c r="BL305" s="82"/>
      <c r="BM305" s="82"/>
      <c r="BN305" s="82"/>
      <c r="BO305" s="82"/>
      <c r="BP305" s="82"/>
      <c r="BQ305" s="82"/>
      <c r="BR305" s="82"/>
    </row>
    <row r="306" spans="62:70" s="81" customFormat="1" ht="18" customHeight="1">
      <c r="BJ306" s="82"/>
      <c r="BK306" s="82"/>
      <c r="BL306" s="82"/>
      <c r="BM306" s="82"/>
      <c r="BN306" s="82"/>
      <c r="BO306" s="82"/>
      <c r="BP306" s="82"/>
      <c r="BQ306" s="82"/>
      <c r="BR306" s="82"/>
    </row>
    <row r="307" spans="62:70" s="81" customFormat="1" ht="18" customHeight="1">
      <c r="BJ307" s="82"/>
      <c r="BK307" s="82"/>
      <c r="BL307" s="82"/>
      <c r="BM307" s="82"/>
      <c r="BN307" s="82"/>
      <c r="BO307" s="82"/>
      <c r="BP307" s="82"/>
      <c r="BQ307" s="82"/>
      <c r="BR307" s="82"/>
    </row>
    <row r="308" spans="62:70" s="81" customFormat="1" ht="18" customHeight="1">
      <c r="BJ308" s="82"/>
      <c r="BK308" s="82"/>
      <c r="BL308" s="82"/>
      <c r="BM308" s="82"/>
      <c r="BN308" s="82"/>
      <c r="BO308" s="82"/>
      <c r="BP308" s="82"/>
      <c r="BQ308" s="82"/>
      <c r="BR308" s="82"/>
    </row>
    <row r="309" spans="62:70" s="81" customFormat="1" ht="18" customHeight="1">
      <c r="BJ309" s="82"/>
      <c r="BK309" s="82"/>
      <c r="BL309" s="82"/>
      <c r="BM309" s="82"/>
      <c r="BN309" s="82"/>
      <c r="BO309" s="82"/>
      <c r="BP309" s="82"/>
      <c r="BQ309" s="82"/>
      <c r="BR309" s="82"/>
    </row>
    <row r="310" spans="62:70" s="81" customFormat="1" ht="18" customHeight="1">
      <c r="BJ310" s="82"/>
      <c r="BK310" s="82"/>
      <c r="BL310" s="82"/>
      <c r="BM310" s="82"/>
      <c r="BN310" s="82"/>
      <c r="BO310" s="82"/>
      <c r="BP310" s="82"/>
      <c r="BQ310" s="82"/>
      <c r="BR310" s="82"/>
    </row>
    <row r="311" spans="62:70" s="81" customFormat="1" ht="18" customHeight="1">
      <c r="BJ311" s="82"/>
      <c r="BK311" s="82"/>
      <c r="BL311" s="82"/>
      <c r="BM311" s="82"/>
      <c r="BN311" s="82"/>
      <c r="BO311" s="82"/>
      <c r="BP311" s="82"/>
      <c r="BQ311" s="82"/>
      <c r="BR311" s="82"/>
    </row>
    <row r="312" spans="62:70" s="81" customFormat="1" ht="18" customHeight="1">
      <c r="BJ312" s="82"/>
      <c r="BK312" s="82"/>
      <c r="BL312" s="82"/>
      <c r="BM312" s="82"/>
      <c r="BN312" s="82"/>
      <c r="BO312" s="82"/>
      <c r="BP312" s="82"/>
      <c r="BQ312" s="82"/>
      <c r="BR312" s="82"/>
    </row>
    <row r="313" spans="62:70" s="81" customFormat="1" ht="18" customHeight="1">
      <c r="BJ313" s="82"/>
      <c r="BK313" s="82"/>
      <c r="BL313" s="82"/>
      <c r="BM313" s="82"/>
      <c r="BN313" s="82"/>
      <c r="BO313" s="82"/>
      <c r="BP313" s="82"/>
      <c r="BQ313" s="82"/>
      <c r="BR313" s="82"/>
    </row>
    <row r="314" spans="62:70" s="81" customFormat="1" ht="18" customHeight="1">
      <c r="BJ314" s="82"/>
      <c r="BK314" s="82"/>
      <c r="BL314" s="82"/>
      <c r="BM314" s="82"/>
      <c r="BN314" s="82"/>
      <c r="BO314" s="82"/>
      <c r="BP314" s="82"/>
      <c r="BQ314" s="82"/>
      <c r="BR314" s="82"/>
    </row>
    <row r="315" spans="62:70" s="81" customFormat="1" ht="18" customHeight="1">
      <c r="BJ315" s="82"/>
      <c r="BK315" s="82"/>
      <c r="BL315" s="82"/>
      <c r="BM315" s="82"/>
      <c r="BN315" s="82"/>
      <c r="BO315" s="82"/>
      <c r="BP315" s="82"/>
      <c r="BQ315" s="82"/>
      <c r="BR315" s="82"/>
    </row>
    <row r="316" spans="62:70" s="81" customFormat="1" ht="18" customHeight="1">
      <c r="BJ316" s="82"/>
      <c r="BK316" s="82"/>
      <c r="BL316" s="82"/>
      <c r="BM316" s="82"/>
      <c r="BN316" s="82"/>
      <c r="BO316" s="82"/>
      <c r="BP316" s="82"/>
      <c r="BQ316" s="82"/>
      <c r="BR316" s="82"/>
    </row>
    <row r="317" spans="62:70" s="81" customFormat="1" ht="18" customHeight="1">
      <c r="BJ317" s="82"/>
      <c r="BK317" s="82"/>
      <c r="BL317" s="82"/>
      <c r="BM317" s="82"/>
      <c r="BN317" s="82"/>
      <c r="BO317" s="82"/>
      <c r="BP317" s="82"/>
      <c r="BQ317" s="82"/>
      <c r="BR317" s="82"/>
    </row>
    <row r="318" spans="62:70" s="81" customFormat="1" ht="18" customHeight="1">
      <c r="BJ318" s="82"/>
      <c r="BK318" s="82"/>
      <c r="BL318" s="82"/>
      <c r="BM318" s="82"/>
      <c r="BN318" s="82"/>
      <c r="BO318" s="82"/>
      <c r="BP318" s="82"/>
      <c r="BQ318" s="82"/>
      <c r="BR318" s="82"/>
    </row>
    <row r="319" spans="62:70" s="81" customFormat="1" ht="18" customHeight="1">
      <c r="BJ319" s="82"/>
      <c r="BK319" s="82"/>
      <c r="BL319" s="82"/>
      <c r="BM319" s="82"/>
      <c r="BN319" s="82"/>
      <c r="BO319" s="82"/>
      <c r="BP319" s="82"/>
      <c r="BQ319" s="82"/>
      <c r="BR319" s="82"/>
    </row>
    <row r="320" spans="62:70" s="81" customFormat="1" ht="18" customHeight="1">
      <c r="BJ320" s="82"/>
      <c r="BK320" s="82"/>
      <c r="BL320" s="82"/>
      <c r="BM320" s="82"/>
      <c r="BN320" s="82"/>
      <c r="BO320" s="82"/>
      <c r="BP320" s="82"/>
      <c r="BQ320" s="82"/>
      <c r="BR320" s="82"/>
    </row>
    <row r="321" spans="62:70" s="81" customFormat="1" ht="18" customHeight="1">
      <c r="BJ321" s="82"/>
      <c r="BK321" s="82"/>
      <c r="BL321" s="82"/>
      <c r="BM321" s="82"/>
      <c r="BN321" s="82"/>
      <c r="BO321" s="82"/>
      <c r="BP321" s="82"/>
      <c r="BQ321" s="82"/>
      <c r="BR321" s="82"/>
    </row>
    <row r="322" spans="62:70" s="81" customFormat="1" ht="18" customHeight="1">
      <c r="BJ322" s="82"/>
      <c r="BK322" s="82"/>
      <c r="BL322" s="82"/>
      <c r="BM322" s="82"/>
      <c r="BN322" s="82"/>
      <c r="BO322" s="82"/>
      <c r="BP322" s="82"/>
      <c r="BQ322" s="82"/>
      <c r="BR322" s="82"/>
    </row>
    <row r="323" spans="62:70" s="81" customFormat="1" ht="18" customHeight="1">
      <c r="BJ323" s="82"/>
      <c r="BK323" s="82"/>
      <c r="BL323" s="82"/>
      <c r="BM323" s="82"/>
      <c r="BN323" s="82"/>
      <c r="BO323" s="82"/>
      <c r="BP323" s="82"/>
      <c r="BQ323" s="82"/>
      <c r="BR323" s="82"/>
    </row>
    <row r="324" spans="62:70" s="81" customFormat="1" ht="18" customHeight="1">
      <c r="BJ324" s="82"/>
      <c r="BK324" s="82"/>
      <c r="BL324" s="82"/>
      <c r="BM324" s="82"/>
      <c r="BN324" s="82"/>
      <c r="BO324" s="82"/>
      <c r="BP324" s="82"/>
      <c r="BQ324" s="82"/>
      <c r="BR324" s="82"/>
    </row>
    <row r="325" spans="62:70" s="81" customFormat="1" ht="18" customHeight="1">
      <c r="BJ325" s="82"/>
      <c r="BK325" s="82"/>
      <c r="BL325" s="82"/>
      <c r="BM325" s="82"/>
      <c r="BN325" s="82"/>
      <c r="BO325" s="82"/>
      <c r="BP325" s="82"/>
      <c r="BQ325" s="82"/>
      <c r="BR325" s="82"/>
    </row>
    <row r="326" spans="62:70" s="81" customFormat="1" ht="18" customHeight="1">
      <c r="BJ326" s="82"/>
      <c r="BK326" s="82"/>
      <c r="BL326" s="82"/>
      <c r="BM326" s="82"/>
      <c r="BN326" s="82"/>
      <c r="BO326" s="82"/>
      <c r="BP326" s="82"/>
      <c r="BQ326" s="82"/>
      <c r="BR326" s="82"/>
    </row>
    <row r="327" spans="62:70" s="81" customFormat="1" ht="18" customHeight="1">
      <c r="BJ327" s="82"/>
      <c r="BK327" s="82"/>
      <c r="BL327" s="82"/>
      <c r="BM327" s="82"/>
      <c r="BN327" s="82"/>
      <c r="BO327" s="82"/>
      <c r="BP327" s="82"/>
      <c r="BQ327" s="82"/>
      <c r="BR327" s="82"/>
    </row>
    <row r="328" spans="62:70" s="81" customFormat="1" ht="18" customHeight="1">
      <c r="BJ328" s="82"/>
      <c r="BK328" s="82"/>
      <c r="BL328" s="82"/>
      <c r="BM328" s="82"/>
      <c r="BN328" s="82"/>
      <c r="BO328" s="82"/>
      <c r="BP328" s="82"/>
      <c r="BQ328" s="82"/>
      <c r="BR328" s="82"/>
    </row>
    <row r="329" spans="62:70" s="81" customFormat="1" ht="18" customHeight="1">
      <c r="BJ329" s="82"/>
      <c r="BK329" s="82"/>
      <c r="BL329" s="82"/>
      <c r="BM329" s="82"/>
      <c r="BN329" s="82"/>
      <c r="BO329" s="82"/>
      <c r="BP329" s="82"/>
      <c r="BQ329" s="82"/>
      <c r="BR329" s="82"/>
    </row>
    <row r="330" spans="62:70" s="81" customFormat="1" ht="18" customHeight="1">
      <c r="BJ330" s="82"/>
      <c r="BK330" s="82"/>
      <c r="BL330" s="82"/>
      <c r="BM330" s="82"/>
      <c r="BN330" s="82"/>
      <c r="BO330" s="82"/>
      <c r="BP330" s="82"/>
      <c r="BQ330" s="82"/>
      <c r="BR330" s="82"/>
    </row>
    <row r="331" spans="62:70" s="81" customFormat="1" ht="18" customHeight="1">
      <c r="BJ331" s="82"/>
      <c r="BK331" s="82"/>
      <c r="BL331" s="82"/>
      <c r="BM331" s="82"/>
      <c r="BN331" s="82"/>
      <c r="BO331" s="82"/>
      <c r="BP331" s="82"/>
      <c r="BQ331" s="82"/>
      <c r="BR331" s="82"/>
    </row>
    <row r="332" spans="62:70" s="81" customFormat="1" ht="18" customHeight="1">
      <c r="BJ332" s="82"/>
      <c r="BK332" s="82"/>
      <c r="BL332" s="82"/>
      <c r="BM332" s="82"/>
      <c r="BN332" s="82"/>
      <c r="BO332" s="82"/>
      <c r="BP332" s="82"/>
      <c r="BQ332" s="82"/>
      <c r="BR332" s="82"/>
    </row>
    <row r="333" spans="62:70" s="81" customFormat="1" ht="18" customHeight="1">
      <c r="BJ333" s="82"/>
      <c r="BK333" s="82"/>
      <c r="BL333" s="82"/>
      <c r="BM333" s="82"/>
      <c r="BN333" s="82"/>
      <c r="BO333" s="82"/>
      <c r="BP333" s="82"/>
      <c r="BQ333" s="82"/>
      <c r="BR333" s="82"/>
    </row>
    <row r="334" spans="62:70" s="81" customFormat="1" ht="18" customHeight="1">
      <c r="BJ334" s="82"/>
      <c r="BK334" s="82"/>
      <c r="BL334" s="82"/>
      <c r="BM334" s="82"/>
      <c r="BN334" s="82"/>
      <c r="BO334" s="82"/>
      <c r="BP334" s="82"/>
      <c r="BQ334" s="82"/>
      <c r="BR334" s="82"/>
    </row>
    <row r="335" spans="62:70" s="81" customFormat="1" ht="18" customHeight="1">
      <c r="BJ335" s="82"/>
      <c r="BK335" s="82"/>
      <c r="BL335" s="82"/>
      <c r="BM335" s="82"/>
      <c r="BN335" s="82"/>
      <c r="BO335" s="82"/>
      <c r="BP335" s="82"/>
      <c r="BQ335" s="82"/>
      <c r="BR335" s="82"/>
    </row>
    <row r="336" spans="62:70" s="81" customFormat="1" ht="18" customHeight="1">
      <c r="BJ336" s="82"/>
      <c r="BK336" s="82"/>
      <c r="BL336" s="82"/>
      <c r="BM336" s="82"/>
      <c r="BN336" s="82"/>
      <c r="BO336" s="82"/>
      <c r="BP336" s="82"/>
      <c r="BQ336" s="82"/>
      <c r="BR336" s="82"/>
    </row>
    <row r="337" spans="62:70" s="81" customFormat="1" ht="18" customHeight="1">
      <c r="BJ337" s="82"/>
      <c r="BK337" s="82"/>
      <c r="BL337" s="82"/>
      <c r="BM337" s="82"/>
      <c r="BN337" s="82"/>
      <c r="BO337" s="82"/>
      <c r="BP337" s="82"/>
      <c r="BQ337" s="82"/>
      <c r="BR337" s="82"/>
    </row>
    <row r="338" spans="62:70" s="81" customFormat="1" ht="18" customHeight="1">
      <c r="BJ338" s="82"/>
      <c r="BK338" s="82"/>
      <c r="BL338" s="82"/>
      <c r="BM338" s="82"/>
      <c r="BN338" s="82"/>
      <c r="BO338" s="82"/>
      <c r="BP338" s="82"/>
      <c r="BQ338" s="82"/>
      <c r="BR338" s="82"/>
    </row>
    <row r="339" spans="62:70" s="81" customFormat="1" ht="18" customHeight="1">
      <c r="BJ339" s="82"/>
      <c r="BK339" s="82"/>
      <c r="BL339" s="82"/>
      <c r="BM339" s="82"/>
      <c r="BN339" s="82"/>
      <c r="BO339" s="82"/>
      <c r="BP339" s="82"/>
      <c r="BQ339" s="82"/>
      <c r="BR339" s="82"/>
    </row>
    <row r="340" spans="62:70" s="81" customFormat="1" ht="18" customHeight="1">
      <c r="BJ340" s="82"/>
      <c r="BK340" s="82"/>
      <c r="BL340" s="82"/>
      <c r="BM340" s="82"/>
      <c r="BN340" s="82"/>
      <c r="BO340" s="82"/>
      <c r="BP340" s="82"/>
      <c r="BQ340" s="82"/>
      <c r="BR340" s="82"/>
    </row>
    <row r="341" spans="62:70" s="81" customFormat="1" ht="18" customHeight="1">
      <c r="BJ341" s="82"/>
      <c r="BK341" s="82"/>
      <c r="BL341" s="82"/>
      <c r="BM341" s="82"/>
      <c r="BN341" s="82"/>
      <c r="BO341" s="82"/>
      <c r="BP341" s="82"/>
      <c r="BQ341" s="82"/>
      <c r="BR341" s="82"/>
    </row>
    <row r="342" spans="62:70" s="81" customFormat="1" ht="18" customHeight="1">
      <c r="BJ342" s="82"/>
      <c r="BK342" s="82"/>
      <c r="BL342" s="82"/>
      <c r="BM342" s="82"/>
      <c r="BN342" s="82"/>
      <c r="BO342" s="82"/>
      <c r="BP342" s="82"/>
      <c r="BQ342" s="82"/>
      <c r="BR342" s="82"/>
    </row>
    <row r="343" spans="62:70" s="81" customFormat="1" ht="18" customHeight="1">
      <c r="BJ343" s="82"/>
      <c r="BK343" s="82"/>
      <c r="BL343" s="82"/>
      <c r="BM343" s="82"/>
      <c r="BN343" s="82"/>
      <c r="BO343" s="82"/>
      <c r="BP343" s="82"/>
      <c r="BQ343" s="82"/>
      <c r="BR343" s="82"/>
    </row>
    <row r="344" spans="62:70" s="81" customFormat="1" ht="18" customHeight="1">
      <c r="BJ344" s="82"/>
      <c r="BK344" s="82"/>
      <c r="BL344" s="82"/>
      <c r="BM344" s="82"/>
      <c r="BN344" s="82"/>
      <c r="BO344" s="82"/>
      <c r="BP344" s="82"/>
      <c r="BQ344" s="82"/>
      <c r="BR344" s="82"/>
    </row>
    <row r="345" spans="62:70" s="81" customFormat="1" ht="18" customHeight="1">
      <c r="BJ345" s="82"/>
      <c r="BK345" s="82"/>
      <c r="BL345" s="82"/>
      <c r="BM345" s="82"/>
      <c r="BN345" s="82"/>
      <c r="BO345" s="82"/>
      <c r="BP345" s="82"/>
      <c r="BQ345" s="82"/>
      <c r="BR345" s="82"/>
    </row>
    <row r="346" spans="62:70" s="81" customFormat="1" ht="18" customHeight="1">
      <c r="BJ346" s="82"/>
      <c r="BK346" s="82"/>
      <c r="BL346" s="82"/>
      <c r="BM346" s="82"/>
      <c r="BN346" s="82"/>
      <c r="BO346" s="82"/>
      <c r="BP346" s="82"/>
      <c r="BQ346" s="82"/>
      <c r="BR346" s="82"/>
    </row>
    <row r="347" spans="62:70" s="81" customFormat="1" ht="18" customHeight="1">
      <c r="BJ347" s="82"/>
      <c r="BK347" s="82"/>
      <c r="BL347" s="82"/>
      <c r="BM347" s="82"/>
      <c r="BN347" s="82"/>
      <c r="BO347" s="82"/>
      <c r="BP347" s="82"/>
      <c r="BQ347" s="82"/>
      <c r="BR347" s="82"/>
    </row>
    <row r="348" spans="62:70" s="81" customFormat="1" ht="18" customHeight="1">
      <c r="BJ348" s="82"/>
      <c r="BK348" s="82"/>
      <c r="BL348" s="82"/>
      <c r="BM348" s="82"/>
      <c r="BN348" s="82"/>
      <c r="BO348" s="82"/>
      <c r="BP348" s="82"/>
      <c r="BQ348" s="82"/>
      <c r="BR348" s="82"/>
    </row>
    <row r="349" spans="62:70" s="81" customFormat="1" ht="18" customHeight="1">
      <c r="BJ349" s="82"/>
      <c r="BK349" s="82"/>
      <c r="BL349" s="82"/>
      <c r="BM349" s="82"/>
      <c r="BN349" s="82"/>
      <c r="BO349" s="82"/>
      <c r="BP349" s="82"/>
      <c r="BQ349" s="82"/>
      <c r="BR349" s="82"/>
    </row>
    <row r="350" spans="62:70" s="81" customFormat="1" ht="18" customHeight="1">
      <c r="BJ350" s="82"/>
      <c r="BK350" s="82"/>
      <c r="BL350" s="82"/>
      <c r="BM350" s="82"/>
      <c r="BN350" s="82"/>
      <c r="BO350" s="82"/>
      <c r="BP350" s="82"/>
      <c r="BQ350" s="82"/>
      <c r="BR350" s="82"/>
    </row>
    <row r="351" spans="62:70" s="81" customFormat="1" ht="18" customHeight="1">
      <c r="BJ351" s="82"/>
      <c r="BK351" s="82"/>
      <c r="BL351" s="82"/>
      <c r="BM351" s="82"/>
      <c r="BN351" s="82"/>
      <c r="BO351" s="82"/>
      <c r="BP351" s="82"/>
      <c r="BQ351" s="82"/>
      <c r="BR351" s="82"/>
    </row>
    <row r="352" spans="62:70" s="81" customFormat="1" ht="18" customHeight="1">
      <c r="BJ352" s="82"/>
      <c r="BK352" s="82"/>
      <c r="BL352" s="82"/>
      <c r="BM352" s="82"/>
      <c r="BN352" s="82"/>
      <c r="BO352" s="82"/>
      <c r="BP352" s="82"/>
      <c r="BQ352" s="82"/>
      <c r="BR352" s="82"/>
    </row>
    <row r="353" spans="62:70" s="81" customFormat="1" ht="18" customHeight="1">
      <c r="BJ353" s="82"/>
      <c r="BK353" s="82"/>
      <c r="BL353" s="82"/>
      <c r="BM353" s="82"/>
      <c r="BN353" s="82"/>
      <c r="BO353" s="82"/>
      <c r="BP353" s="82"/>
      <c r="BQ353" s="82"/>
      <c r="BR353" s="82"/>
    </row>
    <row r="354" spans="62:70" s="81" customFormat="1" ht="18" customHeight="1">
      <c r="BJ354" s="82"/>
      <c r="BK354" s="82"/>
      <c r="BL354" s="82"/>
      <c r="BM354" s="82"/>
      <c r="BN354" s="82"/>
      <c r="BO354" s="82"/>
      <c r="BP354" s="82"/>
      <c r="BQ354" s="82"/>
      <c r="BR354" s="82"/>
    </row>
    <row r="355" spans="62:70" s="81" customFormat="1" ht="18" customHeight="1">
      <c r="BJ355" s="82"/>
      <c r="BK355" s="82"/>
      <c r="BL355" s="82"/>
      <c r="BM355" s="82"/>
      <c r="BN355" s="82"/>
      <c r="BO355" s="82"/>
      <c r="BP355" s="82"/>
      <c r="BQ355" s="82"/>
      <c r="BR355" s="82"/>
    </row>
    <row r="356" spans="62:70" s="81" customFormat="1" ht="18" customHeight="1">
      <c r="BJ356" s="82"/>
      <c r="BK356" s="82"/>
      <c r="BL356" s="82"/>
      <c r="BM356" s="82"/>
      <c r="BN356" s="82"/>
      <c r="BO356" s="82"/>
      <c r="BP356" s="82"/>
      <c r="BQ356" s="82"/>
      <c r="BR356" s="82"/>
    </row>
    <row r="357" spans="62:70" s="81" customFormat="1" ht="18" customHeight="1">
      <c r="BJ357" s="82"/>
      <c r="BK357" s="82"/>
      <c r="BL357" s="82"/>
      <c r="BM357" s="82"/>
      <c r="BN357" s="82"/>
      <c r="BO357" s="82"/>
      <c r="BP357" s="82"/>
      <c r="BQ357" s="82"/>
      <c r="BR357" s="82"/>
    </row>
    <row r="358" spans="62:70" s="81" customFormat="1" ht="18" customHeight="1">
      <c r="BJ358" s="82"/>
      <c r="BK358" s="82"/>
      <c r="BL358" s="82"/>
      <c r="BM358" s="82"/>
      <c r="BN358" s="82"/>
      <c r="BO358" s="82"/>
      <c r="BP358" s="82"/>
      <c r="BQ358" s="82"/>
      <c r="BR358" s="82"/>
    </row>
    <row r="359" spans="62:70" s="81" customFormat="1" ht="18" customHeight="1">
      <c r="BJ359" s="82"/>
      <c r="BK359" s="82"/>
      <c r="BL359" s="82"/>
      <c r="BM359" s="82"/>
      <c r="BN359" s="82"/>
      <c r="BO359" s="82"/>
      <c r="BP359" s="82"/>
      <c r="BQ359" s="82"/>
      <c r="BR359" s="82"/>
    </row>
    <row r="360" spans="62:70" s="81" customFormat="1" ht="18" customHeight="1">
      <c r="BJ360" s="82"/>
      <c r="BK360" s="82"/>
      <c r="BL360" s="82"/>
      <c r="BM360" s="82"/>
      <c r="BN360" s="82"/>
      <c r="BO360" s="82"/>
      <c r="BP360" s="82"/>
      <c r="BQ360" s="82"/>
      <c r="BR360" s="82"/>
    </row>
    <row r="361" spans="62:70" s="81" customFormat="1" ht="18" customHeight="1">
      <c r="BJ361" s="82"/>
      <c r="BK361" s="82"/>
      <c r="BL361" s="82"/>
      <c r="BM361" s="82"/>
      <c r="BN361" s="82"/>
      <c r="BO361" s="82"/>
      <c r="BP361" s="82"/>
      <c r="BQ361" s="82"/>
      <c r="BR361" s="82"/>
    </row>
    <row r="362" spans="62:70" s="81" customFormat="1" ht="18" customHeight="1">
      <c r="BJ362" s="82"/>
      <c r="BK362" s="82"/>
      <c r="BL362" s="82"/>
      <c r="BM362" s="82"/>
      <c r="BN362" s="82"/>
      <c r="BO362" s="82"/>
      <c r="BP362" s="82"/>
      <c r="BQ362" s="82"/>
      <c r="BR362" s="82"/>
    </row>
    <row r="363" spans="62:70" s="81" customFormat="1" ht="18" customHeight="1">
      <c r="BJ363" s="82"/>
      <c r="BK363" s="82"/>
      <c r="BL363" s="82"/>
      <c r="BM363" s="82"/>
      <c r="BN363" s="82"/>
      <c r="BO363" s="82"/>
      <c r="BP363" s="82"/>
      <c r="BQ363" s="82"/>
      <c r="BR363" s="82"/>
    </row>
    <row r="364" spans="62:70" s="81" customFormat="1" ht="18" customHeight="1">
      <c r="BJ364" s="82"/>
      <c r="BK364" s="82"/>
      <c r="BL364" s="82"/>
      <c r="BM364" s="82"/>
      <c r="BN364" s="82"/>
      <c r="BO364" s="82"/>
      <c r="BP364" s="82"/>
      <c r="BQ364" s="82"/>
      <c r="BR364" s="82"/>
    </row>
    <row r="365" spans="62:70" s="81" customFormat="1" ht="18" customHeight="1">
      <c r="BJ365" s="82"/>
      <c r="BK365" s="82"/>
      <c r="BL365" s="82"/>
      <c r="BM365" s="82"/>
      <c r="BN365" s="82"/>
      <c r="BO365" s="82"/>
      <c r="BP365" s="82"/>
      <c r="BQ365" s="82"/>
      <c r="BR365" s="82"/>
    </row>
    <row r="366" spans="62:70" s="81" customFormat="1" ht="18" customHeight="1">
      <c r="BJ366" s="82"/>
      <c r="BK366" s="82"/>
      <c r="BL366" s="82"/>
      <c r="BM366" s="82"/>
      <c r="BN366" s="82"/>
      <c r="BO366" s="82"/>
      <c r="BP366" s="82"/>
      <c r="BQ366" s="82"/>
      <c r="BR366" s="82"/>
    </row>
    <row r="367" spans="62:70" s="81" customFormat="1" ht="18" customHeight="1">
      <c r="BJ367" s="82"/>
      <c r="BK367" s="82"/>
      <c r="BL367" s="82"/>
      <c r="BM367" s="82"/>
      <c r="BN367" s="82"/>
      <c r="BO367" s="82"/>
      <c r="BP367" s="82"/>
      <c r="BQ367" s="82"/>
      <c r="BR367" s="82"/>
    </row>
    <row r="368" spans="62:70" s="81" customFormat="1" ht="18" customHeight="1">
      <c r="BJ368" s="82"/>
      <c r="BK368" s="82"/>
      <c r="BL368" s="82"/>
      <c r="BM368" s="82"/>
      <c r="BN368" s="82"/>
      <c r="BO368" s="82"/>
      <c r="BP368" s="82"/>
      <c r="BQ368" s="82"/>
      <c r="BR368" s="82"/>
    </row>
    <row r="369" spans="62:70" s="81" customFormat="1" ht="18" customHeight="1">
      <c r="BJ369" s="82"/>
      <c r="BK369" s="82"/>
      <c r="BL369" s="82"/>
      <c r="BM369" s="82"/>
      <c r="BN369" s="82"/>
      <c r="BO369" s="82"/>
      <c r="BP369" s="82"/>
      <c r="BQ369" s="82"/>
      <c r="BR369" s="82"/>
    </row>
    <row r="370" spans="62:70" s="81" customFormat="1" ht="18" customHeight="1">
      <c r="BJ370" s="82"/>
      <c r="BK370" s="82"/>
      <c r="BL370" s="82"/>
      <c r="BM370" s="82"/>
      <c r="BN370" s="82"/>
      <c r="BO370" s="82"/>
      <c r="BP370" s="82"/>
      <c r="BQ370" s="82"/>
      <c r="BR370" s="82"/>
    </row>
    <row r="371" spans="62:70" s="81" customFormat="1" ht="18" customHeight="1">
      <c r="BJ371" s="82"/>
      <c r="BK371" s="82"/>
      <c r="BL371" s="82"/>
      <c r="BM371" s="82"/>
      <c r="BN371" s="82"/>
      <c r="BO371" s="82"/>
      <c r="BP371" s="82"/>
      <c r="BQ371" s="82"/>
      <c r="BR371" s="82"/>
    </row>
    <row r="372" spans="62:70" s="81" customFormat="1" ht="18" customHeight="1">
      <c r="BJ372" s="82"/>
      <c r="BK372" s="82"/>
      <c r="BL372" s="82"/>
      <c r="BM372" s="82"/>
      <c r="BN372" s="82"/>
      <c r="BO372" s="82"/>
      <c r="BP372" s="82"/>
      <c r="BQ372" s="82"/>
      <c r="BR372" s="82"/>
    </row>
    <row r="373" spans="62:70" s="81" customFormat="1" ht="18" customHeight="1">
      <c r="BJ373" s="82"/>
      <c r="BK373" s="82"/>
      <c r="BL373" s="82"/>
      <c r="BM373" s="82"/>
      <c r="BN373" s="82"/>
      <c r="BO373" s="82"/>
      <c r="BP373" s="82"/>
      <c r="BQ373" s="82"/>
      <c r="BR373" s="82"/>
    </row>
    <row r="374" spans="62:70" s="81" customFormat="1" ht="18" customHeight="1">
      <c r="BJ374" s="82"/>
      <c r="BK374" s="82"/>
      <c r="BL374" s="82"/>
      <c r="BM374" s="82"/>
      <c r="BN374" s="82"/>
      <c r="BO374" s="82"/>
      <c r="BP374" s="82"/>
      <c r="BQ374" s="82"/>
      <c r="BR374" s="82"/>
    </row>
    <row r="375" spans="62:70" s="81" customFormat="1" ht="18" customHeight="1">
      <c r="BJ375" s="82"/>
      <c r="BK375" s="82"/>
      <c r="BL375" s="82"/>
      <c r="BM375" s="82"/>
      <c r="BN375" s="82"/>
      <c r="BO375" s="82"/>
      <c r="BP375" s="82"/>
      <c r="BQ375" s="82"/>
      <c r="BR375" s="82"/>
    </row>
    <row r="376" spans="62:70" s="81" customFormat="1" ht="18" customHeight="1">
      <c r="BJ376" s="82"/>
      <c r="BK376" s="82"/>
      <c r="BL376" s="82"/>
      <c r="BM376" s="82"/>
      <c r="BN376" s="82"/>
      <c r="BO376" s="82"/>
      <c r="BP376" s="82"/>
      <c r="BQ376" s="82"/>
      <c r="BR376" s="82"/>
    </row>
    <row r="377" spans="62:70" s="81" customFormat="1" ht="18" customHeight="1">
      <c r="BJ377" s="82"/>
      <c r="BK377" s="82"/>
      <c r="BL377" s="82"/>
      <c r="BM377" s="82"/>
      <c r="BN377" s="82"/>
      <c r="BO377" s="82"/>
      <c r="BP377" s="82"/>
      <c r="BQ377" s="82"/>
      <c r="BR377" s="82"/>
    </row>
    <row r="378" spans="62:70" s="81" customFormat="1" ht="18" customHeight="1">
      <c r="BJ378" s="82"/>
      <c r="BK378" s="82"/>
      <c r="BL378" s="82"/>
      <c r="BM378" s="82"/>
      <c r="BN378" s="82"/>
      <c r="BO378" s="82"/>
      <c r="BP378" s="82"/>
      <c r="BQ378" s="82"/>
      <c r="BR378" s="82"/>
    </row>
    <row r="379" spans="62:70" s="81" customFormat="1" ht="18" customHeight="1">
      <c r="BJ379" s="82"/>
      <c r="BK379" s="82"/>
      <c r="BL379" s="82"/>
      <c r="BM379" s="82"/>
      <c r="BN379" s="82"/>
      <c r="BO379" s="82"/>
      <c r="BP379" s="82"/>
      <c r="BQ379" s="82"/>
      <c r="BR379" s="82"/>
    </row>
    <row r="380" spans="62:70" s="81" customFormat="1" ht="18" customHeight="1">
      <c r="BJ380" s="82"/>
      <c r="BK380" s="82"/>
      <c r="BL380" s="82"/>
      <c r="BM380" s="82"/>
      <c r="BN380" s="82"/>
      <c r="BO380" s="82"/>
      <c r="BP380" s="82"/>
      <c r="BQ380" s="82"/>
      <c r="BR380" s="82"/>
    </row>
    <row r="381" spans="62:70" s="81" customFormat="1" ht="18" customHeight="1">
      <c r="BJ381" s="82"/>
      <c r="BK381" s="82"/>
      <c r="BL381" s="82"/>
      <c r="BM381" s="82"/>
      <c r="BN381" s="82"/>
      <c r="BO381" s="82"/>
      <c r="BP381" s="82"/>
      <c r="BQ381" s="82"/>
      <c r="BR381" s="82"/>
    </row>
    <row r="382" spans="62:70" s="81" customFormat="1" ht="18" customHeight="1">
      <c r="BJ382" s="82"/>
      <c r="BK382" s="82"/>
      <c r="BL382" s="82"/>
      <c r="BM382" s="82"/>
      <c r="BN382" s="82"/>
      <c r="BO382" s="82"/>
      <c r="BP382" s="82"/>
      <c r="BQ382" s="82"/>
      <c r="BR382" s="82"/>
    </row>
    <row r="383" spans="62:70" s="81" customFormat="1" ht="18" customHeight="1">
      <c r="BJ383" s="82"/>
      <c r="BK383" s="82"/>
      <c r="BL383" s="82"/>
      <c r="BM383" s="82"/>
      <c r="BN383" s="82"/>
      <c r="BO383" s="82"/>
      <c r="BP383" s="82"/>
      <c r="BQ383" s="82"/>
      <c r="BR383" s="82"/>
    </row>
    <row r="384" spans="62:70" s="81" customFormat="1" ht="18" customHeight="1">
      <c r="BJ384" s="82"/>
      <c r="BK384" s="82"/>
      <c r="BL384" s="82"/>
      <c r="BM384" s="82"/>
      <c r="BN384" s="82"/>
      <c r="BO384" s="82"/>
      <c r="BP384" s="82"/>
      <c r="BQ384" s="82"/>
      <c r="BR384" s="82"/>
    </row>
    <row r="385" spans="62:70" s="81" customFormat="1" ht="18" customHeight="1">
      <c r="BJ385" s="82"/>
      <c r="BK385" s="82"/>
      <c r="BL385" s="82"/>
      <c r="BM385" s="82"/>
      <c r="BN385" s="82"/>
      <c r="BO385" s="82"/>
      <c r="BP385" s="82"/>
      <c r="BQ385" s="82"/>
      <c r="BR385" s="82"/>
    </row>
    <row r="386" spans="62:70" s="81" customFormat="1" ht="18" customHeight="1">
      <c r="BJ386" s="82"/>
      <c r="BK386" s="82"/>
      <c r="BL386" s="82"/>
      <c r="BM386" s="82"/>
      <c r="BN386" s="82"/>
      <c r="BO386" s="82"/>
      <c r="BP386" s="82"/>
      <c r="BQ386" s="82"/>
      <c r="BR386" s="82"/>
    </row>
    <row r="387" spans="62:70" s="81" customFormat="1" ht="18" customHeight="1">
      <c r="BJ387" s="82"/>
      <c r="BK387" s="82"/>
      <c r="BL387" s="82"/>
      <c r="BM387" s="82"/>
      <c r="BN387" s="82"/>
      <c r="BO387" s="82"/>
      <c r="BP387" s="82"/>
      <c r="BQ387" s="82"/>
      <c r="BR387" s="82"/>
    </row>
    <row r="388" spans="62:70" s="81" customFormat="1" ht="18" customHeight="1">
      <c r="BJ388" s="82"/>
      <c r="BK388" s="82"/>
      <c r="BL388" s="82"/>
      <c r="BM388" s="82"/>
      <c r="BN388" s="82"/>
      <c r="BO388" s="82"/>
      <c r="BP388" s="82"/>
      <c r="BQ388" s="82"/>
      <c r="BR388" s="82"/>
    </row>
    <row r="389" spans="62:70" s="81" customFormat="1" ht="18" customHeight="1">
      <c r="BJ389" s="82"/>
      <c r="BK389" s="82"/>
      <c r="BL389" s="82"/>
      <c r="BM389" s="82"/>
      <c r="BN389" s="82"/>
      <c r="BO389" s="82"/>
      <c r="BP389" s="82"/>
      <c r="BQ389" s="82"/>
      <c r="BR389" s="82"/>
    </row>
    <row r="390" spans="62:70" s="81" customFormat="1" ht="18" customHeight="1">
      <c r="BJ390" s="82"/>
      <c r="BK390" s="82"/>
      <c r="BL390" s="82"/>
      <c r="BM390" s="82"/>
      <c r="BN390" s="82"/>
      <c r="BO390" s="82"/>
      <c r="BP390" s="82"/>
      <c r="BQ390" s="82"/>
      <c r="BR390" s="82"/>
    </row>
    <row r="391" spans="62:70" s="81" customFormat="1" ht="18" customHeight="1">
      <c r="BJ391" s="82"/>
      <c r="BK391" s="82"/>
      <c r="BL391" s="82"/>
      <c r="BM391" s="82"/>
      <c r="BN391" s="82"/>
      <c r="BO391" s="82"/>
      <c r="BP391" s="82"/>
      <c r="BQ391" s="82"/>
      <c r="BR391" s="82"/>
    </row>
    <row r="392" spans="62:70" s="81" customFormat="1" ht="18" customHeight="1">
      <c r="BJ392" s="82"/>
      <c r="BK392" s="82"/>
      <c r="BL392" s="82"/>
      <c r="BM392" s="82"/>
      <c r="BN392" s="82"/>
      <c r="BO392" s="82"/>
      <c r="BP392" s="82"/>
      <c r="BQ392" s="82"/>
      <c r="BR392" s="82"/>
    </row>
    <row r="393" spans="62:70" s="81" customFormat="1" ht="18" customHeight="1">
      <c r="BJ393" s="82"/>
      <c r="BK393" s="82"/>
      <c r="BL393" s="82"/>
      <c r="BM393" s="82"/>
      <c r="BN393" s="82"/>
      <c r="BO393" s="82"/>
      <c r="BP393" s="82"/>
      <c r="BQ393" s="82"/>
      <c r="BR393" s="82"/>
    </row>
    <row r="394" spans="62:70" s="81" customFormat="1" ht="18" customHeight="1">
      <c r="BJ394" s="82"/>
      <c r="BK394" s="82"/>
      <c r="BL394" s="82"/>
      <c r="BM394" s="82"/>
      <c r="BN394" s="82"/>
      <c r="BO394" s="82"/>
      <c r="BP394" s="82"/>
      <c r="BQ394" s="82"/>
      <c r="BR394" s="82"/>
    </row>
    <row r="395" spans="62:70" s="81" customFormat="1" ht="18" customHeight="1">
      <c r="BJ395" s="82"/>
      <c r="BK395" s="82"/>
      <c r="BL395" s="82"/>
      <c r="BM395" s="82"/>
      <c r="BN395" s="82"/>
      <c r="BO395" s="82"/>
      <c r="BP395" s="82"/>
      <c r="BQ395" s="82"/>
      <c r="BR395" s="82"/>
    </row>
    <row r="396" spans="62:70" s="81" customFormat="1" ht="18" customHeight="1">
      <c r="BJ396" s="82"/>
      <c r="BK396" s="82"/>
      <c r="BL396" s="82"/>
      <c r="BM396" s="82"/>
      <c r="BN396" s="82"/>
      <c r="BO396" s="82"/>
      <c r="BP396" s="82"/>
      <c r="BQ396" s="82"/>
      <c r="BR396" s="82"/>
    </row>
    <row r="397" spans="62:70" s="81" customFormat="1" ht="18" customHeight="1">
      <c r="BJ397" s="82"/>
      <c r="BK397" s="82"/>
      <c r="BL397" s="82"/>
      <c r="BM397" s="82"/>
      <c r="BN397" s="82"/>
      <c r="BO397" s="82"/>
      <c r="BP397" s="82"/>
      <c r="BQ397" s="82"/>
      <c r="BR397" s="82"/>
    </row>
    <row r="398" spans="62:70" s="81" customFormat="1" ht="18" customHeight="1">
      <c r="BJ398" s="82"/>
      <c r="BK398" s="82"/>
      <c r="BL398" s="82"/>
      <c r="BM398" s="82"/>
      <c r="BN398" s="82"/>
      <c r="BO398" s="82"/>
      <c r="BP398" s="82"/>
      <c r="BQ398" s="82"/>
      <c r="BR398" s="82"/>
    </row>
    <row r="399" spans="62:70" s="81" customFormat="1" ht="18" customHeight="1">
      <c r="BJ399" s="82"/>
      <c r="BK399" s="82"/>
      <c r="BL399" s="82"/>
      <c r="BM399" s="82"/>
      <c r="BN399" s="82"/>
      <c r="BO399" s="82"/>
      <c r="BP399" s="82"/>
      <c r="BQ399" s="82"/>
      <c r="BR399" s="82"/>
    </row>
    <row r="400" spans="62:70" s="81" customFormat="1" ht="18" customHeight="1">
      <c r="BJ400" s="82"/>
      <c r="BK400" s="82"/>
      <c r="BL400" s="82"/>
      <c r="BM400" s="82"/>
      <c r="BN400" s="82"/>
      <c r="BO400" s="82"/>
      <c r="BP400" s="82"/>
      <c r="BQ400" s="82"/>
      <c r="BR400" s="82"/>
    </row>
    <row r="401" spans="62:70" s="81" customFormat="1" ht="18" customHeight="1">
      <c r="BJ401" s="82"/>
      <c r="BK401" s="82"/>
      <c r="BL401" s="82"/>
      <c r="BM401" s="82"/>
      <c r="BN401" s="82"/>
      <c r="BO401" s="82"/>
      <c r="BP401" s="82"/>
      <c r="BQ401" s="82"/>
      <c r="BR401" s="82"/>
    </row>
    <row r="402" spans="62:70" s="81" customFormat="1" ht="18" customHeight="1">
      <c r="BJ402" s="82"/>
      <c r="BK402" s="82"/>
      <c r="BL402" s="82"/>
      <c r="BM402" s="82"/>
      <c r="BN402" s="82"/>
      <c r="BO402" s="82"/>
      <c r="BP402" s="82"/>
      <c r="BQ402" s="82"/>
      <c r="BR402" s="82"/>
    </row>
    <row r="403" spans="62:70" s="81" customFormat="1" ht="18" customHeight="1">
      <c r="BJ403" s="82"/>
      <c r="BK403" s="82"/>
      <c r="BL403" s="82"/>
      <c r="BM403" s="82"/>
      <c r="BN403" s="82"/>
      <c r="BO403" s="82"/>
      <c r="BP403" s="82"/>
      <c r="BQ403" s="82"/>
      <c r="BR403" s="82"/>
    </row>
    <row r="404" spans="62:70" s="81" customFormat="1" ht="18" customHeight="1">
      <c r="BJ404" s="82"/>
      <c r="BK404" s="82"/>
      <c r="BL404" s="82"/>
      <c r="BM404" s="82"/>
      <c r="BN404" s="82"/>
      <c r="BO404" s="82"/>
      <c r="BP404" s="82"/>
      <c r="BQ404" s="82"/>
      <c r="BR404" s="82"/>
    </row>
    <row r="405" spans="62:70" s="81" customFormat="1" ht="18" customHeight="1">
      <c r="BJ405" s="82"/>
      <c r="BK405" s="82"/>
      <c r="BL405" s="82"/>
      <c r="BM405" s="82"/>
      <c r="BN405" s="82"/>
      <c r="BO405" s="82"/>
      <c r="BP405" s="82"/>
      <c r="BQ405" s="82"/>
      <c r="BR405" s="82"/>
    </row>
    <row r="406" spans="62:70" s="81" customFormat="1" ht="18" customHeight="1">
      <c r="BJ406" s="82"/>
      <c r="BK406" s="82"/>
      <c r="BL406" s="82"/>
      <c r="BM406" s="82"/>
      <c r="BN406" s="82"/>
      <c r="BO406" s="82"/>
      <c r="BP406" s="82"/>
      <c r="BQ406" s="82"/>
      <c r="BR406" s="82"/>
    </row>
    <row r="407" spans="62:70" s="81" customFormat="1" ht="18" customHeight="1">
      <c r="BJ407" s="82"/>
      <c r="BK407" s="82"/>
      <c r="BL407" s="82"/>
      <c r="BM407" s="82"/>
      <c r="BN407" s="82"/>
      <c r="BO407" s="82"/>
      <c r="BP407" s="82"/>
      <c r="BQ407" s="82"/>
      <c r="BR407" s="82"/>
    </row>
    <row r="408" spans="62:70" s="81" customFormat="1" ht="18" customHeight="1">
      <c r="BJ408" s="82"/>
      <c r="BK408" s="82"/>
      <c r="BL408" s="82"/>
      <c r="BM408" s="82"/>
      <c r="BN408" s="82"/>
      <c r="BO408" s="82"/>
      <c r="BP408" s="82"/>
      <c r="BQ408" s="82"/>
      <c r="BR408" s="82"/>
    </row>
    <row r="409" spans="62:70" s="81" customFormat="1" ht="18" customHeight="1">
      <c r="BJ409" s="82"/>
      <c r="BK409" s="82"/>
      <c r="BL409" s="82"/>
      <c r="BM409" s="82"/>
      <c r="BN409" s="82"/>
      <c r="BO409" s="82"/>
      <c r="BP409" s="82"/>
      <c r="BQ409" s="82"/>
      <c r="BR409" s="82"/>
    </row>
    <row r="410" spans="62:70" s="81" customFormat="1" ht="18" customHeight="1">
      <c r="BJ410" s="82"/>
      <c r="BK410" s="82"/>
      <c r="BL410" s="82"/>
      <c r="BM410" s="82"/>
      <c r="BN410" s="82"/>
      <c r="BO410" s="82"/>
      <c r="BP410" s="82"/>
      <c r="BQ410" s="82"/>
      <c r="BR410" s="82"/>
    </row>
    <row r="411" spans="62:70" s="81" customFormat="1" ht="18" customHeight="1">
      <c r="BJ411" s="82"/>
      <c r="BK411" s="82"/>
      <c r="BL411" s="82"/>
      <c r="BM411" s="82"/>
      <c r="BN411" s="82"/>
      <c r="BO411" s="82"/>
      <c r="BP411" s="82"/>
      <c r="BQ411" s="82"/>
      <c r="BR411" s="82"/>
    </row>
    <row r="412" spans="62:70" s="81" customFormat="1" ht="18" customHeight="1">
      <c r="BJ412" s="82"/>
      <c r="BK412" s="82"/>
      <c r="BL412" s="82"/>
      <c r="BM412" s="82"/>
      <c r="BN412" s="82"/>
      <c r="BO412" s="82"/>
      <c r="BP412" s="82"/>
      <c r="BQ412" s="82"/>
      <c r="BR412" s="82"/>
    </row>
    <row r="413" spans="62:70" s="81" customFormat="1" ht="18" customHeight="1">
      <c r="BJ413" s="82"/>
      <c r="BK413" s="82"/>
      <c r="BL413" s="82"/>
      <c r="BM413" s="82"/>
      <c r="BN413" s="82"/>
      <c r="BO413" s="82"/>
      <c r="BP413" s="82"/>
      <c r="BQ413" s="82"/>
      <c r="BR413" s="82"/>
    </row>
    <row r="414" spans="62:70" s="81" customFormat="1" ht="18" customHeight="1">
      <c r="BJ414" s="82"/>
      <c r="BK414" s="82"/>
      <c r="BL414" s="82"/>
      <c r="BM414" s="82"/>
      <c r="BN414" s="82"/>
      <c r="BO414" s="82"/>
      <c r="BP414" s="82"/>
      <c r="BQ414" s="82"/>
      <c r="BR414" s="82"/>
    </row>
    <row r="415" spans="62:70" s="81" customFormat="1" ht="18" customHeight="1">
      <c r="BJ415" s="82"/>
      <c r="BK415" s="82"/>
      <c r="BL415" s="82"/>
      <c r="BM415" s="82"/>
      <c r="BN415" s="82"/>
      <c r="BO415" s="82"/>
      <c r="BP415" s="82"/>
      <c r="BQ415" s="82"/>
      <c r="BR415" s="82"/>
    </row>
    <row r="416" spans="62:70" s="81" customFormat="1" ht="18" customHeight="1">
      <c r="BJ416" s="82"/>
      <c r="BK416" s="82"/>
      <c r="BL416" s="82"/>
      <c r="BM416" s="82"/>
      <c r="BN416" s="82"/>
      <c r="BO416" s="82"/>
      <c r="BP416" s="82"/>
      <c r="BQ416" s="82"/>
      <c r="BR416" s="82"/>
    </row>
    <row r="417" spans="62:70" s="81" customFormat="1" ht="18" customHeight="1">
      <c r="BJ417" s="82"/>
      <c r="BK417" s="82"/>
      <c r="BL417" s="82"/>
      <c r="BM417" s="82"/>
      <c r="BN417" s="82"/>
      <c r="BO417" s="82"/>
      <c r="BP417" s="82"/>
      <c r="BQ417" s="82"/>
      <c r="BR417" s="82"/>
    </row>
    <row r="418" spans="62:70" s="81" customFormat="1" ht="18" customHeight="1">
      <c r="BJ418" s="82"/>
      <c r="BK418" s="82"/>
      <c r="BL418" s="82"/>
      <c r="BM418" s="82"/>
      <c r="BN418" s="82"/>
      <c r="BO418" s="82"/>
      <c r="BP418" s="82"/>
      <c r="BQ418" s="82"/>
      <c r="BR418" s="82"/>
    </row>
    <row r="419" spans="62:70" s="81" customFormat="1" ht="18" customHeight="1">
      <c r="BJ419" s="82"/>
      <c r="BK419" s="82"/>
      <c r="BL419" s="82"/>
      <c r="BM419" s="82"/>
      <c r="BN419" s="82"/>
      <c r="BO419" s="82"/>
      <c r="BP419" s="82"/>
      <c r="BQ419" s="82"/>
      <c r="BR419" s="82"/>
    </row>
    <row r="420" spans="62:70" s="81" customFormat="1" ht="18" customHeight="1">
      <c r="BJ420" s="82"/>
      <c r="BK420" s="82"/>
      <c r="BL420" s="82"/>
      <c r="BM420" s="82"/>
      <c r="BN420" s="82"/>
      <c r="BO420" s="82"/>
      <c r="BP420" s="82"/>
      <c r="BQ420" s="82"/>
      <c r="BR420" s="82"/>
    </row>
    <row r="421" spans="62:70" s="81" customFormat="1" ht="18" customHeight="1">
      <c r="BJ421" s="82"/>
      <c r="BK421" s="82"/>
      <c r="BL421" s="82"/>
      <c r="BM421" s="82"/>
      <c r="BN421" s="82"/>
      <c r="BO421" s="82"/>
      <c r="BP421" s="82"/>
      <c r="BQ421" s="82"/>
      <c r="BR421" s="82"/>
    </row>
    <row r="422" spans="62:70" s="81" customFormat="1" ht="18" customHeight="1">
      <c r="BJ422" s="82"/>
      <c r="BK422" s="82"/>
      <c r="BL422" s="82"/>
      <c r="BM422" s="82"/>
      <c r="BN422" s="82"/>
      <c r="BO422" s="82"/>
      <c r="BP422" s="82"/>
      <c r="BQ422" s="82"/>
      <c r="BR422" s="82"/>
    </row>
    <row r="423" spans="62:70" s="81" customFormat="1" ht="18" customHeight="1">
      <c r="BJ423" s="82"/>
      <c r="BK423" s="82"/>
      <c r="BL423" s="82"/>
      <c r="BM423" s="82"/>
      <c r="BN423" s="82"/>
      <c r="BO423" s="82"/>
      <c r="BP423" s="82"/>
      <c r="BQ423" s="82"/>
      <c r="BR423" s="82"/>
    </row>
    <row r="424" spans="62:70" s="81" customFormat="1" ht="18" customHeight="1">
      <c r="BJ424" s="82"/>
      <c r="BK424" s="82"/>
      <c r="BL424" s="82"/>
      <c r="BM424" s="82"/>
      <c r="BN424" s="82"/>
      <c r="BO424" s="82"/>
      <c r="BP424" s="82"/>
      <c r="BQ424" s="82"/>
      <c r="BR424" s="82"/>
    </row>
    <row r="425" spans="62:70" s="81" customFormat="1" ht="18" customHeight="1">
      <c r="BJ425" s="82"/>
      <c r="BK425" s="82"/>
      <c r="BL425" s="82"/>
      <c r="BM425" s="82"/>
      <c r="BN425" s="82"/>
      <c r="BO425" s="82"/>
      <c r="BP425" s="82"/>
      <c r="BQ425" s="82"/>
      <c r="BR425" s="82"/>
    </row>
    <row r="426" spans="62:70" s="81" customFormat="1" ht="18" customHeight="1">
      <c r="BJ426" s="82"/>
      <c r="BK426" s="82"/>
      <c r="BL426" s="82"/>
      <c r="BM426" s="82"/>
      <c r="BN426" s="82"/>
      <c r="BO426" s="82"/>
      <c r="BP426" s="82"/>
      <c r="BQ426" s="82"/>
      <c r="BR426" s="82"/>
    </row>
    <row r="427" spans="62:70" s="81" customFormat="1" ht="18" customHeight="1">
      <c r="BJ427" s="82"/>
      <c r="BK427" s="82"/>
      <c r="BL427" s="82"/>
      <c r="BM427" s="82"/>
      <c r="BN427" s="82"/>
      <c r="BO427" s="82"/>
      <c r="BP427" s="82"/>
      <c r="BQ427" s="82"/>
      <c r="BR427" s="82"/>
    </row>
    <row r="428" spans="62:70" s="81" customFormat="1" ht="18" customHeight="1">
      <c r="BJ428" s="82"/>
      <c r="BK428" s="82"/>
      <c r="BL428" s="82"/>
      <c r="BM428" s="82"/>
      <c r="BN428" s="82"/>
      <c r="BO428" s="82"/>
      <c r="BP428" s="82"/>
      <c r="BQ428" s="82"/>
      <c r="BR428" s="82"/>
    </row>
    <row r="429" spans="62:70" s="81" customFormat="1" ht="18" customHeight="1">
      <c r="BJ429" s="82"/>
      <c r="BK429" s="82"/>
      <c r="BL429" s="82"/>
      <c r="BM429" s="82"/>
      <c r="BN429" s="82"/>
      <c r="BO429" s="82"/>
      <c r="BP429" s="82"/>
      <c r="BQ429" s="82"/>
      <c r="BR429" s="82"/>
    </row>
    <row r="430" spans="62:70" s="81" customFormat="1" ht="18" customHeight="1">
      <c r="BJ430" s="82"/>
      <c r="BK430" s="82"/>
      <c r="BL430" s="82"/>
      <c r="BM430" s="82"/>
      <c r="BN430" s="82"/>
      <c r="BO430" s="82"/>
      <c r="BP430" s="82"/>
      <c r="BQ430" s="82"/>
      <c r="BR430" s="82"/>
    </row>
    <row r="431" spans="62:70" s="81" customFormat="1" ht="18" customHeight="1">
      <c r="BJ431" s="82"/>
      <c r="BK431" s="82"/>
      <c r="BL431" s="82"/>
      <c r="BM431" s="82"/>
      <c r="BN431" s="82"/>
      <c r="BO431" s="82"/>
      <c r="BP431" s="82"/>
      <c r="BQ431" s="82"/>
      <c r="BR431" s="82"/>
    </row>
    <row r="432" spans="62:70" s="81" customFormat="1" ht="18" customHeight="1">
      <c r="BJ432" s="82"/>
      <c r="BK432" s="82"/>
      <c r="BL432" s="82"/>
      <c r="BM432" s="82"/>
      <c r="BN432" s="82"/>
      <c r="BO432" s="82"/>
      <c r="BP432" s="82"/>
      <c r="BQ432" s="82"/>
      <c r="BR432" s="82"/>
    </row>
    <row r="433" spans="62:70" s="81" customFormat="1" ht="18" customHeight="1">
      <c r="BJ433" s="82"/>
      <c r="BK433" s="82"/>
      <c r="BL433" s="82"/>
      <c r="BM433" s="82"/>
      <c r="BN433" s="82"/>
      <c r="BO433" s="82"/>
      <c r="BP433" s="82"/>
      <c r="BQ433" s="82"/>
      <c r="BR433" s="82"/>
    </row>
    <row r="434" spans="62:70" s="81" customFormat="1" ht="18" customHeight="1">
      <c r="BJ434" s="82"/>
      <c r="BK434" s="82"/>
      <c r="BL434" s="82"/>
      <c r="BM434" s="82"/>
      <c r="BN434" s="82"/>
      <c r="BO434" s="82"/>
      <c r="BP434" s="82"/>
      <c r="BQ434" s="82"/>
      <c r="BR434" s="82"/>
    </row>
    <row r="435" spans="62:70" s="81" customFormat="1" ht="18" customHeight="1">
      <c r="BJ435" s="82"/>
      <c r="BK435" s="82"/>
      <c r="BL435" s="82"/>
      <c r="BM435" s="82"/>
      <c r="BN435" s="82"/>
      <c r="BO435" s="82"/>
      <c r="BP435" s="82"/>
      <c r="BQ435" s="82"/>
      <c r="BR435" s="82"/>
    </row>
    <row r="436" spans="62:70" s="81" customFormat="1" ht="18" customHeight="1">
      <c r="BJ436" s="82"/>
      <c r="BK436" s="82"/>
      <c r="BL436" s="82"/>
      <c r="BM436" s="82"/>
      <c r="BN436" s="82"/>
      <c r="BO436" s="82"/>
      <c r="BP436" s="82"/>
      <c r="BQ436" s="82"/>
      <c r="BR436" s="82"/>
    </row>
    <row r="437" spans="62:70" s="81" customFormat="1" ht="18" customHeight="1">
      <c r="BJ437" s="82"/>
      <c r="BK437" s="82"/>
      <c r="BL437" s="82"/>
      <c r="BM437" s="82"/>
      <c r="BN437" s="82"/>
      <c r="BO437" s="82"/>
      <c r="BP437" s="82"/>
      <c r="BQ437" s="82"/>
      <c r="BR437" s="82"/>
    </row>
    <row r="438" spans="62:70" s="81" customFormat="1" ht="18" customHeight="1">
      <c r="BJ438" s="82"/>
      <c r="BK438" s="82"/>
      <c r="BL438" s="82"/>
      <c r="BM438" s="82"/>
      <c r="BN438" s="82"/>
      <c r="BO438" s="82"/>
      <c r="BP438" s="82"/>
      <c r="BQ438" s="82"/>
      <c r="BR438" s="82"/>
    </row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spans="36:82" ht="18" customHeight="1"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  <c r="BT478" s="166"/>
      <c r="BU478" s="166"/>
      <c r="BV478" s="166"/>
      <c r="BW478" s="166"/>
      <c r="BX478" s="166"/>
      <c r="BY478" s="166"/>
      <c r="BZ478" s="166"/>
      <c r="CA478" s="166"/>
      <c r="CB478" s="166"/>
      <c r="CC478" s="166"/>
      <c r="CD478" s="166"/>
    </row>
    <row r="479" ht="18" customHeight="1"/>
    <row r="480" ht="18" customHeight="1">
      <c r="W480" s="39"/>
    </row>
    <row r="481" ht="18" customHeight="1"/>
  </sheetData>
  <sheetProtection selectLockedCells="1"/>
  <mergeCells count="552">
    <mergeCell ref="N120:Q121"/>
    <mergeCell ref="AK116:BQ117"/>
    <mergeCell ref="BD97:BG97"/>
    <mergeCell ref="B98:C99"/>
    <mergeCell ref="D98:G99"/>
    <mergeCell ref="H98:AB98"/>
    <mergeCell ref="AD98:AX98"/>
    <mergeCell ref="AY98:BA98"/>
    <mergeCell ref="BB98:BC98"/>
    <mergeCell ref="BD98:BG98"/>
    <mergeCell ref="AD108:AX108"/>
    <mergeCell ref="AD103:AX103"/>
    <mergeCell ref="H99:AB99"/>
    <mergeCell ref="AD99:AX99"/>
    <mergeCell ref="B97:C97"/>
    <mergeCell ref="D97:G97"/>
    <mergeCell ref="H97:AX97"/>
    <mergeCell ref="AY109:BC109"/>
    <mergeCell ref="AY108:BA108"/>
    <mergeCell ref="BB108:BC108"/>
    <mergeCell ref="AY107:BC107"/>
    <mergeCell ref="BD107:BG107"/>
    <mergeCell ref="BD108:BG108"/>
    <mergeCell ref="L118:AG118"/>
    <mergeCell ref="J118:K118"/>
    <mergeCell ref="L117:AG117"/>
    <mergeCell ref="J117:K117"/>
    <mergeCell ref="J115:K115"/>
    <mergeCell ref="L113:AG113"/>
    <mergeCell ref="L114:AG114"/>
    <mergeCell ref="L115:AG115"/>
    <mergeCell ref="L116:AG116"/>
    <mergeCell ref="B107:C107"/>
    <mergeCell ref="B108:C109"/>
    <mergeCell ref="J113:K113"/>
    <mergeCell ref="J114:K114"/>
    <mergeCell ref="D108:G109"/>
    <mergeCell ref="D107:G107"/>
    <mergeCell ref="H109:AB109"/>
    <mergeCell ref="H108:AB108"/>
    <mergeCell ref="D46:F46"/>
    <mergeCell ref="D36:F36"/>
    <mergeCell ref="D37:F37"/>
    <mergeCell ref="D39:F39"/>
    <mergeCell ref="D40:F40"/>
    <mergeCell ref="D41:F41"/>
    <mergeCell ref="D44:F44"/>
    <mergeCell ref="D33:F33"/>
    <mergeCell ref="D34:F34"/>
    <mergeCell ref="D38:F38"/>
    <mergeCell ref="D35:F35"/>
    <mergeCell ref="AI85:AM85"/>
    <mergeCell ref="H85:K85"/>
    <mergeCell ref="U85:V85"/>
    <mergeCell ref="X85:AB85"/>
    <mergeCell ref="AC85:AH85"/>
    <mergeCell ref="AG79:AI79"/>
    <mergeCell ref="AV78:AX78"/>
    <mergeCell ref="AS78:AU78"/>
    <mergeCell ref="AM80:AO80"/>
    <mergeCell ref="AP80:AR80"/>
    <mergeCell ref="AV80:AX80"/>
    <mergeCell ref="AW3:BE3"/>
    <mergeCell ref="AV79:AX79"/>
    <mergeCell ref="AM52:AO59"/>
    <mergeCell ref="AP52:AR59"/>
    <mergeCell ref="AM61:AO61"/>
    <mergeCell ref="F20:Z20"/>
    <mergeCell ref="F22:Z22"/>
    <mergeCell ref="K28:BA28"/>
    <mergeCell ref="K29:AE29"/>
    <mergeCell ref="AE24:AY24"/>
    <mergeCell ref="AE23:AY23"/>
    <mergeCell ref="AE21:AY21"/>
    <mergeCell ref="AJ79:AL79"/>
    <mergeCell ref="AM79:AO79"/>
    <mergeCell ref="AP79:AR79"/>
    <mergeCell ref="AS79:AU79"/>
    <mergeCell ref="AP76:AR76"/>
    <mergeCell ref="AS68:AU75"/>
    <mergeCell ref="AJ78:AL78"/>
    <mergeCell ref="AJ80:AL80"/>
    <mergeCell ref="AJ77:AL77"/>
    <mergeCell ref="AP78:AR78"/>
    <mergeCell ref="AM78:AO78"/>
    <mergeCell ref="AV61:AX61"/>
    <mergeCell ref="AV60:AX60"/>
    <mergeCell ref="AS61:AU61"/>
    <mergeCell ref="AP60:AR60"/>
    <mergeCell ref="AM62:AO62"/>
    <mergeCell ref="AP62:AR62"/>
    <mergeCell ref="L81:AF81"/>
    <mergeCell ref="AP61:AR61"/>
    <mergeCell ref="F79:H79"/>
    <mergeCell ref="F78:H78"/>
    <mergeCell ref="AV63:AX63"/>
    <mergeCell ref="AV62:AX62"/>
    <mergeCell ref="AS63:AU63"/>
    <mergeCell ref="AS62:AU62"/>
    <mergeCell ref="L63:AF63"/>
    <mergeCell ref="L79:AF79"/>
    <mergeCell ref="BA59:BB59"/>
    <mergeCell ref="AG78:AI78"/>
    <mergeCell ref="J116:K116"/>
    <mergeCell ref="J64:K64"/>
    <mergeCell ref="H89:AB89"/>
    <mergeCell ref="L78:AF78"/>
    <mergeCell ref="L77:AF77"/>
    <mergeCell ref="L76:AF76"/>
    <mergeCell ref="AD109:AX109"/>
    <mergeCell ref="AD93:AX93"/>
    <mergeCell ref="AG52:AI59"/>
    <mergeCell ref="L80:AF80"/>
    <mergeCell ref="AG38:BA38"/>
    <mergeCell ref="AG37:BA37"/>
    <mergeCell ref="AG36:BA36"/>
    <mergeCell ref="AN85:AV85"/>
    <mergeCell ref="AV81:AX81"/>
    <mergeCell ref="AG81:AI81"/>
    <mergeCell ref="AG46:BA46"/>
    <mergeCell ref="AG50:BA50"/>
    <mergeCell ref="K44:AE44"/>
    <mergeCell ref="AG42:BA42"/>
    <mergeCell ref="AG40:BA40"/>
    <mergeCell ref="AG39:BA39"/>
    <mergeCell ref="K42:AE42"/>
    <mergeCell ref="AG44:BA44"/>
    <mergeCell ref="AG41:BA41"/>
    <mergeCell ref="K39:AE39"/>
    <mergeCell ref="K38:AE38"/>
    <mergeCell ref="K33:AE33"/>
    <mergeCell ref="K37:AE37"/>
    <mergeCell ref="K36:AE36"/>
    <mergeCell ref="K35:AE35"/>
    <mergeCell ref="AE22:AY22"/>
    <mergeCell ref="F24:Z24"/>
    <mergeCell ref="F23:Z23"/>
    <mergeCell ref="G34:J34"/>
    <mergeCell ref="AG29:BA29"/>
    <mergeCell ref="F21:Z21"/>
    <mergeCell ref="AE20:AY20"/>
    <mergeCell ref="AE19:AY19"/>
    <mergeCell ref="F19:Z19"/>
    <mergeCell ref="AN11:AV11"/>
    <mergeCell ref="X11:AB11"/>
    <mergeCell ref="AC11:AH11"/>
    <mergeCell ref="AI11:AM11"/>
    <mergeCell ref="B14:G14"/>
    <mergeCell ref="AE18:AY18"/>
    <mergeCell ref="B4:AT4"/>
    <mergeCell ref="AC14:AH14"/>
    <mergeCell ref="AI14:AM14"/>
    <mergeCell ref="B3:AT3"/>
    <mergeCell ref="B6:AT6"/>
    <mergeCell ref="B8:AT8"/>
    <mergeCell ref="B11:G11"/>
    <mergeCell ref="F18:Z18"/>
    <mergeCell ref="H11:K11"/>
    <mergeCell ref="U11:V11"/>
    <mergeCell ref="H14:K14"/>
    <mergeCell ref="U14:V14"/>
    <mergeCell ref="AW11:BA11"/>
    <mergeCell ref="X14:AB14"/>
    <mergeCell ref="B28:C28"/>
    <mergeCell ref="G28:J28"/>
    <mergeCell ref="G29:J29"/>
    <mergeCell ref="B31:C31"/>
    <mergeCell ref="G31:J31"/>
    <mergeCell ref="G30:J30"/>
    <mergeCell ref="B29:C29"/>
    <mergeCell ref="D31:F31"/>
    <mergeCell ref="D28:F28"/>
    <mergeCell ref="D29:F29"/>
    <mergeCell ref="B32:C32"/>
    <mergeCell ref="K30:AE30"/>
    <mergeCell ref="B30:C30"/>
    <mergeCell ref="K32:AE32"/>
    <mergeCell ref="D32:F32"/>
    <mergeCell ref="K31:AE31"/>
    <mergeCell ref="G32:J32"/>
    <mergeCell ref="D30:F30"/>
    <mergeCell ref="G46:J46"/>
    <mergeCell ref="G42:J42"/>
    <mergeCell ref="K40:AE40"/>
    <mergeCell ref="G35:J35"/>
    <mergeCell ref="G39:J39"/>
    <mergeCell ref="G36:J36"/>
    <mergeCell ref="G38:J38"/>
    <mergeCell ref="K41:AE41"/>
    <mergeCell ref="G40:J40"/>
    <mergeCell ref="G37:J37"/>
    <mergeCell ref="K46:AE46"/>
    <mergeCell ref="AG48:BA48"/>
    <mergeCell ref="AG49:BA49"/>
    <mergeCell ref="AG47:BA47"/>
    <mergeCell ref="K49:AE49"/>
    <mergeCell ref="K45:AE45"/>
    <mergeCell ref="AG45:BA45"/>
    <mergeCell ref="K48:AE48"/>
    <mergeCell ref="BL60:BN60"/>
    <mergeCell ref="AS60:AU60"/>
    <mergeCell ref="BE60:BF60"/>
    <mergeCell ref="BJ60:BK60"/>
    <mergeCell ref="BC60:BD60"/>
    <mergeCell ref="AY60:AZ60"/>
    <mergeCell ref="AM76:AO76"/>
    <mergeCell ref="K50:AE50"/>
    <mergeCell ref="AJ52:AL59"/>
    <mergeCell ref="AM60:AO60"/>
    <mergeCell ref="L61:AF61"/>
    <mergeCell ref="AG60:AI60"/>
    <mergeCell ref="AJ61:AL61"/>
    <mergeCell ref="AJ60:AL60"/>
    <mergeCell ref="AG61:AI61"/>
    <mergeCell ref="L60:AF60"/>
    <mergeCell ref="BE63:BF63"/>
    <mergeCell ref="J75:AF75"/>
    <mergeCell ref="AV77:AX77"/>
    <mergeCell ref="AG77:AI77"/>
    <mergeCell ref="AM65:AO65"/>
    <mergeCell ref="AP65:AR65"/>
    <mergeCell ref="AJ65:AL65"/>
    <mergeCell ref="AV68:AX75"/>
    <mergeCell ref="AS76:AU76"/>
    <mergeCell ref="AV76:AX76"/>
    <mergeCell ref="AS65:AU65"/>
    <mergeCell ref="AP63:AR63"/>
    <mergeCell ref="AM64:AO64"/>
    <mergeCell ref="AP64:AR64"/>
    <mergeCell ref="AM63:AO63"/>
    <mergeCell ref="AV65:AX65"/>
    <mergeCell ref="AV64:AX64"/>
    <mergeCell ref="BO61:BQ61"/>
    <mergeCell ref="BB46:BD46"/>
    <mergeCell ref="BE46:BF46"/>
    <mergeCell ref="BE44:BF44"/>
    <mergeCell ref="BB44:BD44"/>
    <mergeCell ref="BO60:BQ60"/>
    <mergeCell ref="BO59:BQ59"/>
    <mergeCell ref="BG59:BK59"/>
    <mergeCell ref="BL59:BN59"/>
    <mergeCell ref="BG60:BH60"/>
    <mergeCell ref="BO64:BQ64"/>
    <mergeCell ref="L65:AF65"/>
    <mergeCell ref="BO62:BQ62"/>
    <mergeCell ref="L62:AF62"/>
    <mergeCell ref="AG62:AI62"/>
    <mergeCell ref="AJ64:AL64"/>
    <mergeCell ref="BL62:BN62"/>
    <mergeCell ref="BL64:BN64"/>
    <mergeCell ref="BL63:BN63"/>
    <mergeCell ref="BO63:BQ63"/>
    <mergeCell ref="J77:K77"/>
    <mergeCell ref="G49:J49"/>
    <mergeCell ref="G48:J48"/>
    <mergeCell ref="G47:J47"/>
    <mergeCell ref="G45:J45"/>
    <mergeCell ref="BA75:BB75"/>
    <mergeCell ref="AM68:AO75"/>
    <mergeCell ref="AP68:AR75"/>
    <mergeCell ref="AG65:AI65"/>
    <mergeCell ref="AG64:AI64"/>
    <mergeCell ref="H107:AX107"/>
    <mergeCell ref="H104:AB104"/>
    <mergeCell ref="AD104:AX104"/>
    <mergeCell ref="D102:G102"/>
    <mergeCell ref="BD103:BG103"/>
    <mergeCell ref="BD102:BG102"/>
    <mergeCell ref="D103:G104"/>
    <mergeCell ref="BD94:BG94"/>
    <mergeCell ref="H102:AX102"/>
    <mergeCell ref="AD94:AX94"/>
    <mergeCell ref="H94:AB94"/>
    <mergeCell ref="BB103:BC103"/>
    <mergeCell ref="AY102:BC102"/>
    <mergeCell ref="H103:AB103"/>
    <mergeCell ref="BD99:BG99"/>
    <mergeCell ref="AY97:BC97"/>
    <mergeCell ref="AY99:BC99"/>
    <mergeCell ref="AG80:AI80"/>
    <mergeCell ref="B93:C94"/>
    <mergeCell ref="H92:AX92"/>
    <mergeCell ref="H87:AX87"/>
    <mergeCell ref="D92:G92"/>
    <mergeCell ref="D88:G89"/>
    <mergeCell ref="D87:G87"/>
    <mergeCell ref="AD88:AX88"/>
    <mergeCell ref="H88:AB88"/>
    <mergeCell ref="H93:AB93"/>
    <mergeCell ref="AJ76:AL76"/>
    <mergeCell ref="G50:J50"/>
    <mergeCell ref="K47:AE47"/>
    <mergeCell ref="J65:K65"/>
    <mergeCell ref="AJ63:AL63"/>
    <mergeCell ref="B58:H58"/>
    <mergeCell ref="B48:C48"/>
    <mergeCell ref="J76:K76"/>
    <mergeCell ref="AG63:AI63"/>
    <mergeCell ref="AJ62:AL62"/>
    <mergeCell ref="B88:C89"/>
    <mergeCell ref="B87:C87"/>
    <mergeCell ref="J80:K80"/>
    <mergeCell ref="J79:K79"/>
    <mergeCell ref="J81:K81"/>
    <mergeCell ref="AD89:AX89"/>
    <mergeCell ref="B81:E81"/>
    <mergeCell ref="B80:E80"/>
    <mergeCell ref="F81:H81"/>
    <mergeCell ref="F80:H80"/>
    <mergeCell ref="AY59:AZ59"/>
    <mergeCell ref="BC63:BD63"/>
    <mergeCell ref="BA64:BB64"/>
    <mergeCell ref="BA62:BB62"/>
    <mergeCell ref="BA61:BB61"/>
    <mergeCell ref="AJ81:AL81"/>
    <mergeCell ref="AS81:AU81"/>
    <mergeCell ref="AS80:AU80"/>
    <mergeCell ref="AP81:AR81"/>
    <mergeCell ref="AM81:AO81"/>
    <mergeCell ref="BA81:BB81"/>
    <mergeCell ref="BA80:BB80"/>
    <mergeCell ref="BE79:BF79"/>
    <mergeCell ref="BC79:BD79"/>
    <mergeCell ref="BC81:BD81"/>
    <mergeCell ref="BO78:BQ78"/>
    <mergeCell ref="BG80:BH80"/>
    <mergeCell ref="BG81:BH81"/>
    <mergeCell ref="BC80:BD80"/>
    <mergeCell ref="BC78:BD78"/>
    <mergeCell ref="BE81:BF81"/>
    <mergeCell ref="BO81:BQ81"/>
    <mergeCell ref="BO80:BQ80"/>
    <mergeCell ref="BO79:BQ79"/>
    <mergeCell ref="BL80:BN80"/>
    <mergeCell ref="BO77:BQ77"/>
    <mergeCell ref="BJ79:BK79"/>
    <mergeCell ref="BG78:BH78"/>
    <mergeCell ref="BO76:BQ76"/>
    <mergeCell ref="BA77:BB77"/>
    <mergeCell ref="BA78:BB78"/>
    <mergeCell ref="BA79:BB79"/>
    <mergeCell ref="BE76:BF76"/>
    <mergeCell ref="BE77:BF77"/>
    <mergeCell ref="BE78:BF78"/>
    <mergeCell ref="BL78:BN78"/>
    <mergeCell ref="BJ76:BK76"/>
    <mergeCell ref="BJ77:BK77"/>
    <mergeCell ref="BO75:BQ75"/>
    <mergeCell ref="BO65:BQ65"/>
    <mergeCell ref="BC65:BD65"/>
    <mergeCell ref="BE65:BF65"/>
    <mergeCell ref="BE75:BF75"/>
    <mergeCell ref="BL65:BN65"/>
    <mergeCell ref="BC75:BD75"/>
    <mergeCell ref="BG75:BK75"/>
    <mergeCell ref="AY81:AZ81"/>
    <mergeCell ref="BG79:BH79"/>
    <mergeCell ref="BL76:BN76"/>
    <mergeCell ref="BJ65:BK65"/>
    <mergeCell ref="BG65:BH65"/>
    <mergeCell ref="BL75:BN75"/>
    <mergeCell ref="BJ81:BK81"/>
    <mergeCell ref="BJ78:BK78"/>
    <mergeCell ref="BA76:BB76"/>
    <mergeCell ref="BL79:BN79"/>
    <mergeCell ref="BL61:BN61"/>
    <mergeCell ref="BJ62:BK62"/>
    <mergeCell ref="BJ64:BK64"/>
    <mergeCell ref="BG64:BH64"/>
    <mergeCell ref="BJ63:BK63"/>
    <mergeCell ref="BJ61:BK61"/>
    <mergeCell ref="BG62:BH62"/>
    <mergeCell ref="BE62:BF62"/>
    <mergeCell ref="BC61:BD61"/>
    <mergeCell ref="BC62:BD62"/>
    <mergeCell ref="BE47:BF47"/>
    <mergeCell ref="BC59:BD59"/>
    <mergeCell ref="BE50:BF50"/>
    <mergeCell ref="BE49:BF49"/>
    <mergeCell ref="BB48:BD48"/>
    <mergeCell ref="BE48:BF48"/>
    <mergeCell ref="BA60:BB60"/>
    <mergeCell ref="BB50:BD50"/>
    <mergeCell ref="BB47:BD47"/>
    <mergeCell ref="B46:C46"/>
    <mergeCell ref="AY63:AZ63"/>
    <mergeCell ref="AY61:AZ61"/>
    <mergeCell ref="B50:C50"/>
    <mergeCell ref="J63:K63"/>
    <mergeCell ref="AV52:AX59"/>
    <mergeCell ref="AS52:AU59"/>
    <mergeCell ref="J59:AF59"/>
    <mergeCell ref="AS64:AU64"/>
    <mergeCell ref="AY62:AZ62"/>
    <mergeCell ref="F64:H64"/>
    <mergeCell ref="AY75:AZ75"/>
    <mergeCell ref="AY64:AZ64"/>
    <mergeCell ref="AY76:AZ76"/>
    <mergeCell ref="AY65:AZ65"/>
    <mergeCell ref="AG68:AI75"/>
    <mergeCell ref="AJ68:AL75"/>
    <mergeCell ref="AG76:AI76"/>
    <mergeCell ref="D45:F45"/>
    <mergeCell ref="B59:E59"/>
    <mergeCell ref="B47:C47"/>
    <mergeCell ref="B49:C49"/>
    <mergeCell ref="AY78:AZ78"/>
    <mergeCell ref="J78:K78"/>
    <mergeCell ref="AM77:AO77"/>
    <mergeCell ref="AP77:AR77"/>
    <mergeCell ref="AS77:AU77"/>
    <mergeCell ref="L64:AF64"/>
    <mergeCell ref="B60:E60"/>
    <mergeCell ref="B41:C41"/>
    <mergeCell ref="B42:C42"/>
    <mergeCell ref="B45:C45"/>
    <mergeCell ref="G41:J41"/>
    <mergeCell ref="B44:C44"/>
    <mergeCell ref="D50:F50"/>
    <mergeCell ref="D47:F47"/>
    <mergeCell ref="D48:F48"/>
    <mergeCell ref="D49:F49"/>
    <mergeCell ref="BE36:BF36"/>
    <mergeCell ref="AG30:BA30"/>
    <mergeCell ref="BB35:BD35"/>
    <mergeCell ref="BB31:BD31"/>
    <mergeCell ref="BE31:BF31"/>
    <mergeCell ref="AG35:BA35"/>
    <mergeCell ref="AG31:BA31"/>
    <mergeCell ref="AG33:BA33"/>
    <mergeCell ref="BB36:BD36"/>
    <mergeCell ref="BE35:BF35"/>
    <mergeCell ref="AG32:BA32"/>
    <mergeCell ref="BE30:BF30"/>
    <mergeCell ref="BB30:BD30"/>
    <mergeCell ref="BB32:BD32"/>
    <mergeCell ref="BE29:BF29"/>
    <mergeCell ref="BE32:BF32"/>
    <mergeCell ref="BB29:BD29"/>
    <mergeCell ref="BE45:BF45"/>
    <mergeCell ref="BE39:BF39"/>
    <mergeCell ref="BE41:BF41"/>
    <mergeCell ref="BE42:BF42"/>
    <mergeCell ref="BE40:BF40"/>
    <mergeCell ref="BB40:BD40"/>
    <mergeCell ref="BB45:BD45"/>
    <mergeCell ref="BB88:BC88"/>
    <mergeCell ref="BD87:BG87"/>
    <mergeCell ref="BG61:BH61"/>
    <mergeCell ref="BA65:BB65"/>
    <mergeCell ref="BC76:BD76"/>
    <mergeCell ref="BE64:BF64"/>
    <mergeCell ref="BE80:BF80"/>
    <mergeCell ref="BG77:BH77"/>
    <mergeCell ref="BC64:BD64"/>
    <mergeCell ref="BE61:BF61"/>
    <mergeCell ref="B103:C104"/>
    <mergeCell ref="B85:G85"/>
    <mergeCell ref="AY94:BC94"/>
    <mergeCell ref="AY103:BA103"/>
    <mergeCell ref="B102:C102"/>
    <mergeCell ref="B92:C92"/>
    <mergeCell ref="BB93:BC93"/>
    <mergeCell ref="AY92:BC92"/>
    <mergeCell ref="D93:G94"/>
    <mergeCell ref="AY104:BC104"/>
    <mergeCell ref="BD109:BG109"/>
    <mergeCell ref="AY77:AZ77"/>
    <mergeCell ref="BB41:BD41"/>
    <mergeCell ref="BB42:BD42"/>
    <mergeCell ref="BB49:BD49"/>
    <mergeCell ref="BG76:BH76"/>
    <mergeCell ref="BG63:BH63"/>
    <mergeCell ref="BC77:BD77"/>
    <mergeCell ref="BA63:BB63"/>
    <mergeCell ref="BE59:BF59"/>
    <mergeCell ref="AY93:BA93"/>
    <mergeCell ref="BL77:BN77"/>
    <mergeCell ref="AY87:BC87"/>
    <mergeCell ref="AY89:BC89"/>
    <mergeCell ref="AY88:BA88"/>
    <mergeCell ref="AW85:BA85"/>
    <mergeCell ref="AY80:AZ80"/>
    <mergeCell ref="BJ80:BK80"/>
    <mergeCell ref="AY79:AZ79"/>
    <mergeCell ref="BL81:BN81"/>
    <mergeCell ref="BE37:BF37"/>
    <mergeCell ref="BD104:BG104"/>
    <mergeCell ref="BD93:BG93"/>
    <mergeCell ref="BD92:BG92"/>
    <mergeCell ref="BD89:BG89"/>
    <mergeCell ref="BD88:BG88"/>
    <mergeCell ref="BB37:BD37"/>
    <mergeCell ref="BB39:BD39"/>
    <mergeCell ref="BE38:BF38"/>
    <mergeCell ref="BB38:BD38"/>
    <mergeCell ref="B2:AT2"/>
    <mergeCell ref="BE33:BF33"/>
    <mergeCell ref="BE34:BF34"/>
    <mergeCell ref="BB33:BD33"/>
    <mergeCell ref="BB34:BD34"/>
    <mergeCell ref="AW14:BA14"/>
    <mergeCell ref="AN14:AV14"/>
    <mergeCell ref="K34:AE34"/>
    <mergeCell ref="AG34:BA34"/>
    <mergeCell ref="BB28:BF28"/>
    <mergeCell ref="J62:K62"/>
    <mergeCell ref="G44:J44"/>
    <mergeCell ref="G43:J43"/>
    <mergeCell ref="J60:K60"/>
    <mergeCell ref="F59:H59"/>
    <mergeCell ref="K43:BF43"/>
    <mergeCell ref="J61:K61"/>
    <mergeCell ref="F62:H62"/>
    <mergeCell ref="F61:H61"/>
    <mergeCell ref="F60:H60"/>
    <mergeCell ref="G33:J33"/>
    <mergeCell ref="B36:C36"/>
    <mergeCell ref="B35:C35"/>
    <mergeCell ref="D42:F42"/>
    <mergeCell ref="B38:C38"/>
    <mergeCell ref="B33:C33"/>
    <mergeCell ref="B34:C34"/>
    <mergeCell ref="B40:C40"/>
    <mergeCell ref="B37:C37"/>
    <mergeCell ref="B39:C39"/>
    <mergeCell ref="B62:E62"/>
    <mergeCell ref="B61:E61"/>
    <mergeCell ref="B64:E64"/>
    <mergeCell ref="B63:E63"/>
    <mergeCell ref="F63:H63"/>
    <mergeCell ref="F77:H77"/>
    <mergeCell ref="F76:H76"/>
    <mergeCell ref="F65:H65"/>
    <mergeCell ref="B75:E75"/>
    <mergeCell ref="B65:E65"/>
    <mergeCell ref="B79:E79"/>
    <mergeCell ref="B78:E78"/>
    <mergeCell ref="B77:E77"/>
    <mergeCell ref="B76:E76"/>
    <mergeCell ref="F75:H75"/>
    <mergeCell ref="B74:H74"/>
    <mergeCell ref="AK121:CE121"/>
    <mergeCell ref="AJ478:CD478"/>
    <mergeCell ref="H123:BB123"/>
    <mergeCell ref="AK111:CE111"/>
    <mergeCell ref="AK112:CE112"/>
    <mergeCell ref="AK113:CE113"/>
    <mergeCell ref="AK114:CE114"/>
    <mergeCell ref="AK118:CE118"/>
    <mergeCell ref="AK119:CE119"/>
    <mergeCell ref="AK120:CE120"/>
  </mergeCells>
  <conditionalFormatting sqref="H93 H108 H103 H88 K41 AG35:AG36 K29:K30 K43 K34 H98">
    <cfRule type="expression" priority="1" dxfId="58" stopIfTrue="1">
      <formula>AND(AY29&gt;BB29,AY29&lt;&gt;"",BB29&lt;&gt;"")</formula>
    </cfRule>
    <cfRule type="expression" priority="2" dxfId="57" stopIfTrue="1">
      <formula>AND(AY29=BB29,AY29&lt;&gt;"",BB29&lt;&gt;"")</formula>
    </cfRule>
    <cfRule type="expression" priority="3" dxfId="0" stopIfTrue="1">
      <formula>AND(AY29&lt;BB29,AY29&lt;&gt;"",BB29&lt;&gt;"")</formula>
    </cfRule>
  </conditionalFormatting>
  <conditionalFormatting sqref="AD93 AD103 AD108 AD88 K40 K37:K38 AG29:AG30 AG41 K42 K46 AG34 AD98">
    <cfRule type="expression" priority="4" dxfId="58" stopIfTrue="1">
      <formula>AND(AI29&gt;AF29,AF29&lt;&gt;"",AI29&lt;&gt;"")</formula>
    </cfRule>
    <cfRule type="expression" priority="5" dxfId="57" stopIfTrue="1">
      <formula>AND(AI29=AF29,AF29&lt;&gt;"",AI29&lt;&gt;"")</formula>
    </cfRule>
    <cfRule type="expression" priority="6" dxfId="0" stopIfTrue="1">
      <formula>AND(AI29&lt;AF29,AF29&lt;&gt;"",AI29&lt;&gt;"")</formula>
    </cfRule>
  </conditionalFormatting>
  <conditionalFormatting sqref="BB44:BD50 AY88:BA88 AY93:BA93 AY103:BA103 BB29:BD42 AY108 AY98:BA98">
    <cfRule type="expression" priority="7" dxfId="155" stopIfTrue="1">
      <formula>AND(BB29&lt;&gt;"",ISBLANK(AY29))</formula>
    </cfRule>
    <cfRule type="expression" priority="8" dxfId="81" stopIfTrue="1">
      <formula>ISBLANK(AY29)</formula>
    </cfRule>
  </conditionalFormatting>
  <conditionalFormatting sqref="BE44:BF50 BB88:BC88 BB93:BC93 BB103:BC103 BE29:BF42 BB108 BB98:BC98">
    <cfRule type="expression" priority="9" dxfId="155" stopIfTrue="1">
      <formula>AND(AY29&lt;&gt;"",ISBLANK(BB29))</formula>
    </cfRule>
    <cfRule type="expression" priority="10" dxfId="81" stopIfTrue="1">
      <formula>ISBLANK(BB29)</formula>
    </cfRule>
  </conditionalFormatting>
  <conditionalFormatting sqref="AG39">
    <cfRule type="expression" priority="77" dxfId="58" stopIfTrue="1">
      <formula>AND(BX48&gt;CA48,BX48&lt;&gt;"",CA48&lt;&gt;"")</formula>
    </cfRule>
    <cfRule type="expression" priority="78" dxfId="57" stopIfTrue="1">
      <formula>AND(BX48=CA48,BX48&lt;&gt;"",CA48&lt;&gt;"")</formula>
    </cfRule>
    <cfRule type="expression" priority="79" dxfId="0" stopIfTrue="1">
      <formula>AND(BX48&lt;CA48,BX48&lt;&gt;"",CA48&lt;&gt;"")</formula>
    </cfRule>
  </conditionalFormatting>
  <conditionalFormatting sqref="K47">
    <cfRule type="expression" priority="80" dxfId="58" stopIfTrue="1">
      <formula>AND(BB42&gt;BE42,BB42&lt;&gt;"",BE42&lt;&gt;"")</formula>
    </cfRule>
    <cfRule type="expression" priority="81" dxfId="57" stopIfTrue="1">
      <formula>AND(BB42=BE42,BB42&lt;&gt;"",BE42&lt;&gt;"")</formula>
    </cfRule>
    <cfRule type="expression" priority="82" dxfId="0" stopIfTrue="1">
      <formula>AND(BB42&lt;BE42,BB42&lt;&gt;"",BE42&lt;&gt;"")</formula>
    </cfRule>
  </conditionalFormatting>
  <conditionalFormatting sqref="AG47">
    <cfRule type="expression" priority="83" dxfId="58" stopIfTrue="1">
      <formula>AND(BE42&gt;BB42,BB42&lt;&gt;"",BE42&lt;&gt;"")</formula>
    </cfRule>
    <cfRule type="expression" priority="84" dxfId="57" stopIfTrue="1">
      <formula>AND(BE42=BB42,BB42&lt;&gt;"",BE42&lt;&gt;"")</formula>
    </cfRule>
    <cfRule type="expression" priority="85" dxfId="0" stopIfTrue="1">
      <formula>AND(BE42&lt;BB42,BB42&lt;&gt;"",BE42&lt;&gt;"")</formula>
    </cfRule>
  </conditionalFormatting>
  <conditionalFormatting sqref="K48:K49 K44:K45">
    <cfRule type="expression" priority="86" dxfId="58" stopIfTrue="1">
      <formula>AND(BB46&gt;BE46,BB46&lt;&gt;"",BE46&lt;&gt;"")</formula>
    </cfRule>
    <cfRule type="expression" priority="87" dxfId="57" stopIfTrue="1">
      <formula>AND(BB46=BE46,BB46&lt;&gt;"",BE46&lt;&gt;"")</formula>
    </cfRule>
    <cfRule type="expression" priority="88" dxfId="0" stopIfTrue="1">
      <formula>AND(BB46&lt;BE46,BB46&lt;&gt;"",BE46&lt;&gt;"")</formula>
    </cfRule>
  </conditionalFormatting>
  <conditionalFormatting sqref="K33">
    <cfRule type="expression" priority="89" dxfId="58" stopIfTrue="1">
      <formula>AND(BB34&gt;BE34,BB34&lt;&gt;"",BE34&lt;&gt;"")</formula>
    </cfRule>
    <cfRule type="expression" priority="90" dxfId="57" stopIfTrue="1">
      <formula>AND(BB34=BE34,BB34&lt;&gt;"",BE34&lt;&gt;"")</formula>
    </cfRule>
    <cfRule type="expression" priority="91" dxfId="0" stopIfTrue="1">
      <formula>AND(BB34&lt;BE34,BB34&lt;&gt;"",BE34&lt;&gt;"")</formula>
    </cfRule>
  </conditionalFormatting>
  <conditionalFormatting sqref="AG33">
    <cfRule type="expression" priority="92" dxfId="58" stopIfTrue="1">
      <formula>AND(BE34&gt;BB34,BB34&lt;&gt;"",BE34&lt;&gt;"")</formula>
    </cfRule>
    <cfRule type="expression" priority="93" dxfId="57" stopIfTrue="1">
      <formula>AND(BE34=BB34,BB34&lt;&gt;"",BE34&lt;&gt;"")</formula>
    </cfRule>
    <cfRule type="expression" priority="94" dxfId="0" stopIfTrue="1">
      <formula>AND(BE34&lt;BB34,BB34&lt;&gt;"",BE34&lt;&gt;"")</formula>
    </cfRule>
  </conditionalFormatting>
  <conditionalFormatting sqref="BI74 J74:AF74 AY74 AS66:AX67 AY66:BI73 L66:L73 AG65:BQ65">
    <cfRule type="expression" priority="11" dxfId="0" stopIfTrue="1">
      <formula>$J$65=""</formula>
    </cfRule>
  </conditionalFormatting>
  <conditionalFormatting sqref="BB74:BH74 AG81:BQ81">
    <cfRule type="expression" priority="12" dxfId="0" stopIfTrue="1">
      <formula>$J$81=""</formula>
    </cfRule>
  </conditionalFormatting>
  <conditionalFormatting sqref="L60:AF60">
    <cfRule type="expression" priority="13" dxfId="2" stopIfTrue="1">
      <formula>$AY$60=""</formula>
    </cfRule>
    <cfRule type="expression" priority="14" dxfId="0" stopIfTrue="1">
      <formula>$J$61=""</formula>
    </cfRule>
  </conditionalFormatting>
  <conditionalFormatting sqref="L61:AF61">
    <cfRule type="expression" priority="15" dxfId="2" stopIfTrue="1">
      <formula>$AY$61=""</formula>
    </cfRule>
    <cfRule type="expression" priority="16" dxfId="0" stopIfTrue="1">
      <formula>$J$61=""</formula>
    </cfRule>
    <cfRule type="expression" priority="17" dxfId="0" stopIfTrue="1">
      <formula>$J$62=""</formula>
    </cfRule>
  </conditionalFormatting>
  <conditionalFormatting sqref="L62:AF62">
    <cfRule type="expression" priority="18" dxfId="2" stopIfTrue="1">
      <formula>$AY$62=""</formula>
    </cfRule>
    <cfRule type="expression" priority="19" dxfId="0" stopIfTrue="1">
      <formula>$J$62=""</formula>
    </cfRule>
    <cfRule type="expression" priority="20" dxfId="0" stopIfTrue="1">
      <formula>$J$63=""</formula>
    </cfRule>
  </conditionalFormatting>
  <conditionalFormatting sqref="L63:AF63">
    <cfRule type="expression" priority="21" dxfId="2" stopIfTrue="1">
      <formula>$AY$63=""</formula>
    </cfRule>
    <cfRule type="expression" priority="22" dxfId="0" stopIfTrue="1">
      <formula>$J$63=""</formula>
    </cfRule>
    <cfRule type="expression" priority="23" dxfId="0" stopIfTrue="1">
      <formula>$J$64=""</formula>
    </cfRule>
  </conditionalFormatting>
  <conditionalFormatting sqref="L64:AF64">
    <cfRule type="expression" priority="24" dxfId="2" stopIfTrue="1">
      <formula>$AY$64=""</formula>
    </cfRule>
    <cfRule type="expression" priority="25" dxfId="0" stopIfTrue="1">
      <formula>$J$64=""</formula>
    </cfRule>
    <cfRule type="expression" priority="26" dxfId="0" stopIfTrue="1">
      <formula>$J$65=""</formula>
    </cfRule>
  </conditionalFormatting>
  <conditionalFormatting sqref="L65:AF65">
    <cfRule type="expression" priority="27" dxfId="2" stopIfTrue="1">
      <formula>$AY$65=""</formula>
    </cfRule>
    <cfRule type="expression" priority="28" dxfId="0" stopIfTrue="1">
      <formula>$J$65=""</formula>
    </cfRule>
  </conditionalFormatting>
  <conditionalFormatting sqref="L76:AF76">
    <cfRule type="expression" priority="29" dxfId="2" stopIfTrue="1">
      <formula>$AY$76=""</formula>
    </cfRule>
    <cfRule type="expression" priority="30" dxfId="0" stopIfTrue="1">
      <formula>$J$77=""</formula>
    </cfRule>
  </conditionalFormatting>
  <conditionalFormatting sqref="L77:AF77">
    <cfRule type="expression" priority="31" dxfId="2" stopIfTrue="1">
      <formula>$AY$77=""</formula>
    </cfRule>
    <cfRule type="expression" priority="32" dxfId="0" stopIfTrue="1">
      <formula>$J$77=""</formula>
    </cfRule>
    <cfRule type="expression" priority="33" dxfId="0" stopIfTrue="1">
      <formula>$J$78=""</formula>
    </cfRule>
  </conditionalFormatting>
  <conditionalFormatting sqref="L78:AF78">
    <cfRule type="expression" priority="34" dxfId="2" stopIfTrue="1">
      <formula>$AY$78=""</formula>
    </cfRule>
    <cfRule type="expression" priority="35" dxfId="0" stopIfTrue="1">
      <formula>$J$78=""</formula>
    </cfRule>
    <cfRule type="expression" priority="36" dxfId="0" stopIfTrue="1">
      <formula>$J$79=""</formula>
    </cfRule>
  </conditionalFormatting>
  <conditionalFormatting sqref="L79:AF79">
    <cfRule type="expression" priority="37" dxfId="2" stopIfTrue="1">
      <formula>$AY$79=""</formula>
    </cfRule>
    <cfRule type="expression" priority="38" dxfId="0" stopIfTrue="1">
      <formula>$J$79=""</formula>
    </cfRule>
    <cfRule type="expression" priority="39" dxfId="0" stopIfTrue="1">
      <formula>$J$80=""</formula>
    </cfRule>
  </conditionalFormatting>
  <conditionalFormatting sqref="L80:AF80">
    <cfRule type="expression" priority="40" dxfId="2" stopIfTrue="1">
      <formula>$AY$80=""</formula>
    </cfRule>
    <cfRule type="expression" priority="41" dxfId="0" stopIfTrue="1">
      <formula>$J$80=""</formula>
    </cfRule>
    <cfRule type="expression" priority="42" dxfId="0" stopIfTrue="1">
      <formula>$J$81=""</formula>
    </cfRule>
  </conditionalFormatting>
  <conditionalFormatting sqref="L81:AF81">
    <cfRule type="expression" priority="43" dxfId="2" stopIfTrue="1">
      <formula>$AY$81=""</formula>
    </cfRule>
    <cfRule type="expression" priority="44" dxfId="0" stopIfTrue="1">
      <formula>$J$81=""</formula>
    </cfRule>
  </conditionalFormatting>
  <conditionalFormatting sqref="AG60:BQ60">
    <cfRule type="expression" priority="45" dxfId="0" stopIfTrue="1">
      <formula>$J$61=""</formula>
    </cfRule>
  </conditionalFormatting>
  <conditionalFormatting sqref="AG61:BQ61">
    <cfRule type="expression" priority="46" dxfId="0" stopIfTrue="1">
      <formula>$J$61=""</formula>
    </cfRule>
    <cfRule type="expression" priority="47" dxfId="0" stopIfTrue="1">
      <formula>$J$62=""</formula>
    </cfRule>
  </conditionalFormatting>
  <conditionalFormatting sqref="AG62:BQ62">
    <cfRule type="expression" priority="48" dxfId="0" stopIfTrue="1">
      <formula>$J$62=""</formula>
    </cfRule>
    <cfRule type="expression" priority="49" dxfId="0" stopIfTrue="1">
      <formula>$J$63=""</formula>
    </cfRule>
  </conditionalFormatting>
  <conditionalFormatting sqref="AG63:BQ63">
    <cfRule type="expression" priority="50" dxfId="0" stopIfTrue="1">
      <formula>$J$63=""</formula>
    </cfRule>
    <cfRule type="expression" priority="51" dxfId="0" stopIfTrue="1">
      <formula>$J$64=""</formula>
    </cfRule>
  </conditionalFormatting>
  <conditionalFormatting sqref="AG64:BQ64">
    <cfRule type="expression" priority="52" dxfId="0" stopIfTrue="1">
      <formula>$J$64=""</formula>
    </cfRule>
    <cfRule type="expression" priority="53" dxfId="0" stopIfTrue="1">
      <formula>$J$65=""</formula>
    </cfRule>
  </conditionalFormatting>
  <conditionalFormatting sqref="AG76:BQ76">
    <cfRule type="expression" priority="54" dxfId="0" stopIfTrue="1">
      <formula>$J$77=""</formula>
    </cfRule>
  </conditionalFormatting>
  <conditionalFormatting sqref="AG77:BQ77">
    <cfRule type="expression" priority="55" dxfId="0" stopIfTrue="1">
      <formula>$J$77=""</formula>
    </cfRule>
    <cfRule type="expression" priority="56" dxfId="0" stopIfTrue="1">
      <formula>$J$78=""</formula>
    </cfRule>
  </conditionalFormatting>
  <conditionalFormatting sqref="AG78:BQ78">
    <cfRule type="expression" priority="57" dxfId="0" stopIfTrue="1">
      <formula>$J$78=""</formula>
    </cfRule>
    <cfRule type="expression" priority="58" dxfId="0" stopIfTrue="1">
      <formula>$J$79=""</formula>
    </cfRule>
  </conditionalFormatting>
  <conditionalFormatting sqref="AG79:BQ79">
    <cfRule type="expression" priority="59" dxfId="0" stopIfTrue="1">
      <formula>$J$79=""</formula>
    </cfRule>
    <cfRule type="expression" priority="60" dxfId="0" stopIfTrue="1">
      <formula>$J$80=""</formula>
    </cfRule>
  </conditionalFormatting>
  <conditionalFormatting sqref="AG80:BQ80">
    <cfRule type="expression" priority="61" dxfId="0" stopIfTrue="1">
      <formula>$J$80=""</formula>
    </cfRule>
    <cfRule type="expression" priority="62" dxfId="0" stopIfTrue="1">
      <formula>$J$81=""</formula>
    </cfRule>
  </conditionalFormatting>
  <conditionalFormatting sqref="J60:K65">
    <cfRule type="expression" priority="63" dxfId="82" stopIfTrue="1">
      <formula>#REF!&lt;&gt;#REF!</formula>
    </cfRule>
  </conditionalFormatting>
  <conditionalFormatting sqref="J76:K81">
    <cfRule type="expression" priority="64" dxfId="82" stopIfTrue="1">
      <formula>#REF!&lt;&gt;#REF!</formula>
    </cfRule>
  </conditionalFormatting>
  <conditionalFormatting sqref="AI11:AM13">
    <cfRule type="expression" priority="65" dxfId="81" stopIfTrue="1">
      <formula>AND($U$11=2,ISBLANK($AI$11))</formula>
    </cfRule>
    <cfRule type="expression" priority="66" dxfId="0" stopIfTrue="1">
      <formula>$AC$11=""</formula>
    </cfRule>
  </conditionalFormatting>
  <dataValidations count="3">
    <dataValidation type="list" allowBlank="1" showInputMessage="1" showErrorMessage="1" sqref="BD103:BG103 B60:E65 BD88:BG88 BD93:BG93 B76:E81 BD98:BG98 BD108">
      <formula1>$AZ$21:$AZ$24</formula1>
    </dataValidation>
    <dataValidation type="whole" operator="greaterThanOrEqual" allowBlank="1" showErrorMessage="1" errorTitle="Fehler" error="Nur Zahlen eingeben!" sqref="AY103:BC103 AI11:AM13 AW11:BA14 X11:AB14 AW85:BA85 AY93:BC93 X85:AB85 BB29:BF42 BB44:BF50 AY88:BC88 AY98:BC98 BB108 AY108">
      <formula1>0</formula1>
    </dataValidation>
    <dataValidation type="list" allowBlank="1" showInputMessage="1" showErrorMessage="1" sqref="U11:V14">
      <formula1>$B$29:$B$30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4"/>
  <headerFooter alignWithMargins="0">
    <oddFooter xml:space="preserve">&amp;C                                 &amp;R&amp;P von &amp;N </oddFooter>
  </headerFooter>
  <rowBreaks count="1" manualBreakCount="1">
    <brk id="50" max="69" man="1"/>
  </rowBreaks>
  <colBreaks count="1" manualBreakCount="1">
    <brk id="77" max="89" man="1"/>
  </colBreaks>
  <customProperties>
    <customPr name="_pios_id" r:id="rId5"/>
  </customProperties>
  <ignoredErrors>
    <ignoredError sqref="G31:J31 G50:BF50 G32:J32 G33:J48 AG30 G49:AF49 AH49:BF49" formula="1"/>
    <ignoredError sqref="L31:BF31 L32:BF32 K33:BF48 AG49" formula="1" unlockedFormula="1"/>
    <ignoredError sqref="K31 K32 X14 AW1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Z26"/>
  <sheetViews>
    <sheetView zoomScalePageLayoutView="0" workbookViewId="0" topLeftCell="A2">
      <selection activeCell="X25" sqref="X25"/>
    </sheetView>
  </sheetViews>
  <sheetFormatPr defaultColWidth="11.421875" defaultRowHeight="12.75"/>
  <cols>
    <col min="2" max="2" width="13.57421875" style="0" customWidth="1"/>
    <col min="3" max="3" width="6.8515625" style="0" customWidth="1"/>
    <col min="4" max="4" width="5.57421875" style="0" customWidth="1"/>
    <col min="5" max="5" width="11.421875" style="0" hidden="1" customWidth="1"/>
    <col min="6" max="6" width="0.85546875" style="0" hidden="1" customWidth="1"/>
    <col min="7" max="14" width="11.421875" style="0" hidden="1" customWidth="1"/>
    <col min="15" max="15" width="1.421875" style="0" hidden="1" customWidth="1"/>
    <col min="16" max="22" width="11.421875" style="0" hidden="1" customWidth="1"/>
    <col min="23" max="23" width="7.28125" style="0" customWidth="1"/>
    <col min="24" max="24" width="5.57421875" style="0" customWidth="1"/>
    <col min="25" max="25" width="5.28125" style="0" customWidth="1"/>
    <col min="26" max="26" width="6.00390625" style="0" customWidth="1"/>
    <col min="27" max="27" width="5.421875" style="0" customWidth="1"/>
    <col min="28" max="28" width="6.28125" style="0" customWidth="1"/>
    <col min="29" max="29" width="6.421875" style="0" customWidth="1"/>
    <col min="30" max="30" width="6.00390625" style="0" customWidth="1"/>
    <col min="31" max="31" width="6.7109375" style="0" customWidth="1"/>
    <col min="32" max="32" width="6.28125" style="0" customWidth="1"/>
    <col min="33" max="33" width="6.421875" style="0" customWidth="1"/>
    <col min="34" max="34" width="6.00390625" style="0" customWidth="1"/>
    <col min="35" max="35" width="5.57421875" style="0" customWidth="1"/>
    <col min="39" max="45" width="11.421875" style="0" hidden="1" customWidth="1"/>
    <col min="46" max="46" width="4.421875" style="0" hidden="1" customWidth="1"/>
    <col min="47" max="56" width="11.421875" style="0" hidden="1" customWidth="1"/>
    <col min="57" max="57" width="5.8515625" style="0" customWidth="1"/>
    <col min="60" max="60" width="5.00390625" style="0" customWidth="1"/>
    <col min="61" max="62" width="11.421875" style="0" hidden="1" customWidth="1"/>
    <col min="63" max="63" width="4.140625" style="0" hidden="1" customWidth="1"/>
    <col min="64" max="78" width="11.421875" style="0" hidden="1" customWidth="1"/>
  </cols>
  <sheetData>
    <row r="3" spans="23:30" ht="13.5" thickBot="1">
      <c r="W3" s="141" t="s">
        <v>81</v>
      </c>
      <c r="AD3" s="155" t="s">
        <v>84</v>
      </c>
    </row>
    <row r="4" spans="36:56" ht="16.5" thickBot="1">
      <c r="AJ4" s="383" t="s">
        <v>6</v>
      </c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5"/>
    </row>
    <row r="5" spans="2:78" ht="16.5" thickBot="1">
      <c r="B5" s="383" t="s">
        <v>6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5"/>
      <c r="W5" s="142">
        <v>0.4166666666666667</v>
      </c>
      <c r="X5" s="143">
        <f aca="true" t="shared" si="0" ref="X5:AC5">W5+TEXT($C$19+($C$19/1440)+($AI$11/1440)+($C$20/1440),"hh:mm")</f>
        <v>0.4340277777777778</v>
      </c>
      <c r="Y5" s="143">
        <f t="shared" si="0"/>
        <v>0.4513888888888889</v>
      </c>
      <c r="Z5" s="143">
        <f t="shared" si="0"/>
        <v>0.46875</v>
      </c>
      <c r="AA5" s="143">
        <f t="shared" si="0"/>
        <v>0.4861111111111111</v>
      </c>
      <c r="AB5" s="143">
        <f t="shared" si="0"/>
        <v>0.5034722222222222</v>
      </c>
      <c r="AC5" s="144">
        <f t="shared" si="0"/>
        <v>0.5208333333333334</v>
      </c>
      <c r="AD5" s="469" t="s">
        <v>82</v>
      </c>
      <c r="AE5" s="143">
        <v>0.5520833333333334</v>
      </c>
      <c r="AF5" s="143">
        <f>AE5+TEXT($C$19+($C$19/1440)+($AI$11/1440)+($C$20/1440),"hh:mm")</f>
        <v>0.5694444444444445</v>
      </c>
      <c r="AG5" s="143">
        <f>AF5+TEXT($C$19+($C$19/1440)+($AI$11/1440)+($C$20/1440),"hh:mm")</f>
        <v>0.5868055555555557</v>
      </c>
      <c r="AH5" s="143">
        <f>AG5+TEXT($C$19+($C$19/1440)+($AI$11/1440)+($C$20/1440),"hh:mm")</f>
        <v>0.6041666666666669</v>
      </c>
      <c r="AJ5" s="432" t="s">
        <v>62</v>
      </c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151">
        <f>W5</f>
        <v>0.4166666666666667</v>
      </c>
      <c r="BF5" s="199" t="s">
        <v>58</v>
      </c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</row>
    <row r="6" spans="2:78" ht="14.25">
      <c r="B6" s="403" t="s">
        <v>58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145">
        <f>W5</f>
        <v>0.4166666666666667</v>
      </c>
      <c r="X6" s="146"/>
      <c r="Y6" s="147">
        <f>Y5</f>
        <v>0.4513888888888889</v>
      </c>
      <c r="Z6" s="146"/>
      <c r="AA6" s="146"/>
      <c r="AB6" s="147">
        <f>AB5</f>
        <v>0.5034722222222222</v>
      </c>
      <c r="AC6" s="148"/>
      <c r="AD6" s="470"/>
      <c r="AE6" s="147">
        <f>AE5</f>
        <v>0.5520833333333334</v>
      </c>
      <c r="AF6" s="146"/>
      <c r="AH6" s="146"/>
      <c r="AJ6" s="252" t="s">
        <v>61</v>
      </c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157">
        <f>X5</f>
        <v>0.4340277777777778</v>
      </c>
      <c r="BF6" s="252" t="s">
        <v>60</v>
      </c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</row>
    <row r="7" spans="2:78" ht="14.25">
      <c r="B7" s="427" t="s">
        <v>59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146"/>
      <c r="X7" s="146"/>
      <c r="Y7" s="147">
        <f>Y5</f>
        <v>0.4513888888888889</v>
      </c>
      <c r="Z7" s="146"/>
      <c r="AA7" s="147">
        <f>AA5</f>
        <v>0.4861111111111111</v>
      </c>
      <c r="AB7" s="146"/>
      <c r="AC7" s="149">
        <f>AC5</f>
        <v>0.5208333333333334</v>
      </c>
      <c r="AD7" s="470"/>
      <c r="AE7" s="146"/>
      <c r="AF7" s="147">
        <f>AF5</f>
        <v>0.5694444444444445</v>
      </c>
      <c r="AG7" s="146"/>
      <c r="AH7" s="146"/>
      <c r="AJ7" s="416" t="s">
        <v>58</v>
      </c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8"/>
      <c r="BE7" s="157">
        <f>Y5</f>
        <v>0.4513888888888889</v>
      </c>
      <c r="BF7" s="199" t="s">
        <v>59</v>
      </c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</row>
    <row r="8" spans="2:78" ht="14.25">
      <c r="B8" s="397" t="s">
        <v>60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46"/>
      <c r="X8" s="147">
        <f>X5</f>
        <v>0.4340277777777778</v>
      </c>
      <c r="Y8" s="146"/>
      <c r="Z8" s="147">
        <f>Z5</f>
        <v>0.46875</v>
      </c>
      <c r="AA8" s="146"/>
      <c r="AB8" s="147">
        <f>AB5</f>
        <v>0.5034722222222222</v>
      </c>
      <c r="AC8" s="148"/>
      <c r="AD8" s="470"/>
      <c r="AE8" s="146"/>
      <c r="AF8" s="147">
        <f>AF5</f>
        <v>0.5694444444444445</v>
      </c>
      <c r="AG8" s="146"/>
      <c r="AH8" s="146"/>
      <c r="AJ8" s="252" t="s">
        <v>60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157">
        <f>Z5</f>
        <v>0.46875</v>
      </c>
      <c r="BF8" s="262" t="s">
        <v>62</v>
      </c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</row>
    <row r="9" spans="2:78" ht="14.25">
      <c r="B9" s="429" t="s">
        <v>61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146"/>
      <c r="X9" s="147">
        <f>X5</f>
        <v>0.4340277777777778</v>
      </c>
      <c r="Y9" s="146"/>
      <c r="Z9" s="146"/>
      <c r="AA9" s="147">
        <f>AA5</f>
        <v>0.4861111111111111</v>
      </c>
      <c r="AC9" s="148"/>
      <c r="AD9" s="470"/>
      <c r="AE9" s="147">
        <f>AE5</f>
        <v>0.5520833333333334</v>
      </c>
      <c r="AF9" s="146"/>
      <c r="AG9" s="147">
        <f>AG5</f>
        <v>0.5868055555555557</v>
      </c>
      <c r="AH9" s="147"/>
      <c r="AJ9" s="199" t="s">
        <v>59</v>
      </c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57">
        <f>AA5</f>
        <v>0.4861111111111111</v>
      </c>
      <c r="BF9" s="252" t="s">
        <v>61</v>
      </c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</row>
    <row r="10" spans="2:78" ht="15" thickBot="1">
      <c r="B10" s="413" t="s">
        <v>62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145">
        <f>W5</f>
        <v>0.4166666666666667</v>
      </c>
      <c r="X10" s="150"/>
      <c r="Y10" s="150"/>
      <c r="Z10" s="151">
        <f>Z5</f>
        <v>0.46875</v>
      </c>
      <c r="AA10" s="150"/>
      <c r="AB10" s="146"/>
      <c r="AC10" s="149">
        <f>AC5</f>
        <v>0.5208333333333334</v>
      </c>
      <c r="AD10" s="470"/>
      <c r="AE10" s="146"/>
      <c r="AF10" s="146"/>
      <c r="AG10" s="147">
        <f>AG5</f>
        <v>0.5868055555555557</v>
      </c>
      <c r="AH10" s="147"/>
      <c r="AJ10" s="252" t="s">
        <v>60</v>
      </c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157">
        <f>AB5</f>
        <v>0.5034722222222222</v>
      </c>
      <c r="BF10" s="199" t="s">
        <v>58</v>
      </c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</row>
    <row r="11" spans="29:78" ht="13.5" thickBot="1">
      <c r="AC11" s="152"/>
      <c r="AD11" s="470"/>
      <c r="AJ11" s="262" t="s">
        <v>62</v>
      </c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157">
        <f>AC5</f>
        <v>0.5208333333333334</v>
      </c>
      <c r="BF11" s="199" t="s">
        <v>59</v>
      </c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</row>
    <row r="12" spans="2:78" ht="16.5" thickBot="1">
      <c r="B12" s="405" t="s">
        <v>7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146"/>
      <c r="X12" s="146"/>
      <c r="Y12" s="146"/>
      <c r="Z12" s="146"/>
      <c r="AA12" s="146"/>
      <c r="AB12" s="146"/>
      <c r="AC12" s="148"/>
      <c r="AD12" s="470"/>
      <c r="AE12" s="146"/>
      <c r="AF12" s="146"/>
      <c r="AG12" s="146"/>
      <c r="AH12" s="146"/>
      <c r="AJ12" s="199" t="s">
        <v>58</v>
      </c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57">
        <f>AE5</f>
        <v>0.5520833333333334</v>
      </c>
      <c r="BF12" s="252" t="s">
        <v>61</v>
      </c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</row>
    <row r="13" spans="2:78" ht="15" thickBot="1">
      <c r="B13" s="401" t="s">
        <v>63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145">
        <f>W5</f>
        <v>0.4166666666666667</v>
      </c>
      <c r="X13" s="146"/>
      <c r="Y13" s="147">
        <f>Y5</f>
        <v>0.4513888888888889</v>
      </c>
      <c r="Z13" s="146"/>
      <c r="AA13" s="146"/>
      <c r="AB13" s="147">
        <f>AB5</f>
        <v>0.5034722222222222</v>
      </c>
      <c r="AC13" s="148"/>
      <c r="AD13" s="470"/>
      <c r="AE13" s="146"/>
      <c r="AF13" s="147">
        <f>AF5</f>
        <v>0.5694444444444445</v>
      </c>
      <c r="AH13" s="146"/>
      <c r="AJ13" s="199" t="s">
        <v>59</v>
      </c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57">
        <f>AF5</f>
        <v>0.5694444444444445</v>
      </c>
      <c r="BF13" s="252" t="s">
        <v>60</v>
      </c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</row>
    <row r="14" spans="2:78" ht="14.25">
      <c r="B14" s="399" t="s">
        <v>64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146"/>
      <c r="X14" s="146"/>
      <c r="Y14" s="147">
        <f>Y5</f>
        <v>0.4513888888888889</v>
      </c>
      <c r="Z14" s="146"/>
      <c r="AA14" s="147">
        <f>AA5</f>
        <v>0.4861111111111111</v>
      </c>
      <c r="AB14" s="146"/>
      <c r="AD14" s="470"/>
      <c r="AE14" s="147">
        <f>AE5</f>
        <v>0.5520833333333334</v>
      </c>
      <c r="AG14" s="147">
        <f>AG5</f>
        <v>0.5868055555555557</v>
      </c>
      <c r="AH14" s="146"/>
      <c r="AJ14" s="262" t="s">
        <v>62</v>
      </c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157">
        <f>AG5</f>
        <v>0.5868055555555557</v>
      </c>
      <c r="BF14" s="252" t="s">
        <v>61</v>
      </c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</row>
    <row r="15" spans="2:34" ht="15" thickBot="1">
      <c r="B15" s="435" t="s">
        <v>65</v>
      </c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146"/>
      <c r="X15" s="147">
        <f>X5</f>
        <v>0.4340277777777778</v>
      </c>
      <c r="Y15" s="146"/>
      <c r="Z15" s="147">
        <f>Z5</f>
        <v>0.46875</v>
      </c>
      <c r="AA15" s="146"/>
      <c r="AB15" s="147">
        <f>AB5</f>
        <v>0.5034722222222222</v>
      </c>
      <c r="AD15" s="470"/>
      <c r="AE15" s="147">
        <f>AE5</f>
        <v>0.5520833333333334</v>
      </c>
      <c r="AF15" s="156"/>
      <c r="AG15" s="146"/>
      <c r="AH15" s="146"/>
    </row>
    <row r="16" spans="2:56" ht="16.5" thickBot="1">
      <c r="B16" s="408" t="s">
        <v>66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146"/>
      <c r="X16" s="147">
        <f>X5</f>
        <v>0.4340277777777778</v>
      </c>
      <c r="Y16" s="146"/>
      <c r="Z16" s="146"/>
      <c r="AA16" s="147">
        <f>AA5</f>
        <v>0.4861111111111111</v>
      </c>
      <c r="AB16" s="146"/>
      <c r="AC16" s="147">
        <f>AC5</f>
        <v>0.5208333333333334</v>
      </c>
      <c r="AD16" s="470"/>
      <c r="AE16" s="146"/>
      <c r="AF16" s="147">
        <f>AF5</f>
        <v>0.5694444444444445</v>
      </c>
      <c r="AH16" s="146"/>
      <c r="AJ16" s="405" t="s">
        <v>7</v>
      </c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</row>
    <row r="17" spans="2:78" ht="15" thickBot="1">
      <c r="B17" s="433" t="s">
        <v>67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145">
        <f>W5</f>
        <v>0.4166666666666667</v>
      </c>
      <c r="X17" s="146"/>
      <c r="Y17" s="146"/>
      <c r="Z17" s="147">
        <f>Z5</f>
        <v>0.46875</v>
      </c>
      <c r="AA17" s="146"/>
      <c r="AB17" s="146"/>
      <c r="AC17" s="147">
        <f>AC5</f>
        <v>0.5208333333333334</v>
      </c>
      <c r="AD17" s="471"/>
      <c r="AE17" s="146"/>
      <c r="AF17" s="146"/>
      <c r="AG17" s="147">
        <f>AG5</f>
        <v>0.5868055555555557</v>
      </c>
      <c r="AH17" s="146"/>
      <c r="AJ17" s="199" t="s">
        <v>67</v>
      </c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51">
        <f>W5</f>
        <v>0.4166666666666667</v>
      </c>
      <c r="BF17" s="199" t="s">
        <v>63</v>
      </c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</row>
    <row r="18" spans="2:78" ht="12.75"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AJ18" s="252" t="s">
        <v>66</v>
      </c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157">
        <f>X5</f>
        <v>0.4340277777777778</v>
      </c>
      <c r="BF18" s="252" t="s">
        <v>65</v>
      </c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</row>
    <row r="19" spans="2:78" ht="15">
      <c r="B19" s="30" t="s">
        <v>2</v>
      </c>
      <c r="C19">
        <v>20</v>
      </c>
      <c r="D19" t="s">
        <v>83</v>
      </c>
      <c r="AJ19" s="199" t="s">
        <v>63</v>
      </c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57">
        <f>Y5</f>
        <v>0.4513888888888889</v>
      </c>
      <c r="BF19" s="199" t="s">
        <v>64</v>
      </c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</row>
    <row r="20" spans="2:78" ht="15">
      <c r="B20" s="124" t="s">
        <v>4</v>
      </c>
      <c r="C20" s="153">
        <v>5</v>
      </c>
      <c r="D20" s="154" t="s">
        <v>83</v>
      </c>
      <c r="E20" s="124"/>
      <c r="F20" s="124"/>
      <c r="G20" s="124"/>
      <c r="H20" s="124"/>
      <c r="I20" s="124"/>
      <c r="J20" s="124"/>
      <c r="AJ20" s="252" t="s">
        <v>65</v>
      </c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157">
        <f>Z5</f>
        <v>0.46875</v>
      </c>
      <c r="BF20" s="199" t="s">
        <v>67</v>
      </c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</row>
    <row r="21" spans="36:78" ht="12.75">
      <c r="AJ21" s="199" t="s">
        <v>64</v>
      </c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57">
        <f>AA5</f>
        <v>0.4861111111111111</v>
      </c>
      <c r="BF21" s="252" t="s">
        <v>66</v>
      </c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</row>
    <row r="22" spans="36:78" ht="12.75">
      <c r="AJ22" s="199" t="s">
        <v>63</v>
      </c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58">
        <f>AB5</f>
        <v>0.5034722222222222</v>
      </c>
      <c r="BF22" s="252" t="s">
        <v>65</v>
      </c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</row>
    <row r="23" spans="2:78" ht="12.75">
      <c r="B23" s="159">
        <v>42067</v>
      </c>
      <c r="C23" t="s">
        <v>86</v>
      </c>
      <c r="AJ23" s="416" t="s">
        <v>67</v>
      </c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8"/>
      <c r="BE23" s="157">
        <f>AC5</f>
        <v>0.5208333333333334</v>
      </c>
      <c r="BF23" s="252" t="s">
        <v>66</v>
      </c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</row>
    <row r="24" spans="36:78" ht="12.75">
      <c r="AJ24" s="199" t="s">
        <v>64</v>
      </c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57">
        <f>AE5</f>
        <v>0.5520833333333334</v>
      </c>
      <c r="BF24" s="252" t="s">
        <v>65</v>
      </c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</row>
    <row r="25" spans="23:78" ht="12.75">
      <c r="W25" t="s">
        <v>85</v>
      </c>
      <c r="AJ25" s="199" t="s">
        <v>63</v>
      </c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57">
        <f>AF5</f>
        <v>0.5694444444444445</v>
      </c>
      <c r="BF25" s="199" t="s">
        <v>66</v>
      </c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</row>
    <row r="26" spans="36:78" ht="12.75">
      <c r="AJ26" s="199" t="s">
        <v>67</v>
      </c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57">
        <f>AG5</f>
        <v>0.5868055555555557</v>
      </c>
      <c r="BF26" s="252" t="s">
        <v>64</v>
      </c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</row>
  </sheetData>
  <sheetProtection/>
  <mergeCells count="56">
    <mergeCell ref="B16:V16"/>
    <mergeCell ref="B17:V17"/>
    <mergeCell ref="B18:V18"/>
    <mergeCell ref="AD5:AD17"/>
    <mergeCell ref="B12:V12"/>
    <mergeCell ref="B13:V13"/>
    <mergeCell ref="B14:V14"/>
    <mergeCell ref="B15:V15"/>
    <mergeCell ref="B5:V5"/>
    <mergeCell ref="B6:V6"/>
    <mergeCell ref="B7:V7"/>
    <mergeCell ref="B8:V8"/>
    <mergeCell ref="B9:V9"/>
    <mergeCell ref="B10:V10"/>
    <mergeCell ref="AJ5:BD5"/>
    <mergeCell ref="BF5:BZ5"/>
    <mergeCell ref="AJ6:BD6"/>
    <mergeCell ref="BF6:BZ6"/>
    <mergeCell ref="AJ7:BD7"/>
    <mergeCell ref="BF7:BZ7"/>
    <mergeCell ref="AJ12:BD12"/>
    <mergeCell ref="BF12:BZ12"/>
    <mergeCell ref="AJ9:BD9"/>
    <mergeCell ref="BF9:BZ9"/>
    <mergeCell ref="AJ10:BD10"/>
    <mergeCell ref="BF10:BZ10"/>
    <mergeCell ref="AJ16:BD16"/>
    <mergeCell ref="BF20:BZ20"/>
    <mergeCell ref="AJ4:BD4"/>
    <mergeCell ref="AJ17:BD17"/>
    <mergeCell ref="BF17:BZ17"/>
    <mergeCell ref="AJ18:BD18"/>
    <mergeCell ref="BF18:BZ18"/>
    <mergeCell ref="AJ8:BD8"/>
    <mergeCell ref="BF8:BZ8"/>
    <mergeCell ref="BF11:BZ11"/>
    <mergeCell ref="AJ13:BD13"/>
    <mergeCell ref="BF13:BZ13"/>
    <mergeCell ref="AJ14:BD14"/>
    <mergeCell ref="BF14:BZ14"/>
    <mergeCell ref="AJ11:BD11"/>
    <mergeCell ref="AJ21:BD21"/>
    <mergeCell ref="BF21:BZ21"/>
    <mergeCell ref="AJ19:BD19"/>
    <mergeCell ref="BF19:BZ19"/>
    <mergeCell ref="AJ20:BD20"/>
    <mergeCell ref="AJ25:BD25"/>
    <mergeCell ref="BF25:BZ25"/>
    <mergeCell ref="AJ26:BD26"/>
    <mergeCell ref="BF26:BZ26"/>
    <mergeCell ref="AJ22:BD22"/>
    <mergeCell ref="BF22:BZ22"/>
    <mergeCell ref="AJ23:BD23"/>
    <mergeCell ref="BF23:BZ23"/>
    <mergeCell ref="AJ24:BD24"/>
    <mergeCell ref="BF24:BZ24"/>
  </mergeCells>
  <conditionalFormatting sqref="AJ5 AJ7 BF8 AJ11 AJ17 AJ19 BF20">
    <cfRule type="expression" priority="1" dxfId="58" stopIfTrue="1">
      <formula>AND(CA5&gt;CD5,CA5&lt;&gt;"",CD5&lt;&gt;"")</formula>
    </cfRule>
    <cfRule type="expression" priority="2" dxfId="57" stopIfTrue="1">
      <formula>AND(CA5=CD5,CA5&lt;&gt;"",CD5&lt;&gt;"")</formula>
    </cfRule>
    <cfRule type="expression" priority="3" dxfId="0" stopIfTrue="1">
      <formula>AND(CA5&lt;CD5,CA5&lt;&gt;"",CD5&lt;&gt;"")</formula>
    </cfRule>
  </conditionalFormatting>
  <conditionalFormatting sqref="BF5 BF7 AJ9 BF11 AJ13 BF17 BF19 AJ21:AJ23">
    <cfRule type="expression" priority="4" dxfId="58" stopIfTrue="1">
      <formula>AND(BH5&gt;BE5,BE5&lt;&gt;"",BH5&lt;&gt;"")</formula>
    </cfRule>
    <cfRule type="expression" priority="5" dxfId="57" stopIfTrue="1">
      <formula>AND(BH5=BE5,BE5&lt;&gt;"",BH5&lt;&gt;"")</formula>
    </cfRule>
    <cfRule type="expression" priority="6" dxfId="0" stopIfTrue="1">
      <formula>AND(BH5&lt;BE5,BE5&lt;&gt;"",BH5&lt;&gt;"")</formula>
    </cfRule>
  </conditionalFormatting>
  <conditionalFormatting sqref="BF10">
    <cfRule type="expression" priority="7" dxfId="58" stopIfTrue="1">
      <formula>AND(CW19&gt;CZ19,CW19&lt;&gt;"",CZ19&lt;&gt;"")</formula>
    </cfRule>
    <cfRule type="expression" priority="8" dxfId="57" stopIfTrue="1">
      <formula>AND(CW19=CZ19,CW19&lt;&gt;"",CZ19&lt;&gt;"")</formula>
    </cfRule>
    <cfRule type="expression" priority="9" dxfId="0" stopIfTrue="1">
      <formula>AND(CW19&lt;CZ19,CW19&lt;&gt;"",CZ19&lt;&gt;"")</formula>
    </cfRule>
  </conditionalFormatting>
  <conditionalFormatting sqref="AJ12 AJ14 AJ24 AJ26">
    <cfRule type="expression" priority="10" dxfId="58" stopIfTrue="1">
      <formula>AND(CA14&gt;CD14,CA14&lt;&gt;"",CD14&lt;&gt;"")</formula>
    </cfRule>
    <cfRule type="expression" priority="11" dxfId="57" stopIfTrue="1">
      <formula>AND(CA14=CD14,CA14&lt;&gt;"",CD14&lt;&gt;"")</formula>
    </cfRule>
    <cfRule type="expression" priority="12" dxfId="0" stopIfTrue="1">
      <formula>AND(CA14&lt;CD14,CA14&lt;&gt;"",CD14&lt;&gt;"")</formula>
    </cfRule>
  </conditionalFormatting>
  <conditionalFormatting sqref="AJ25">
    <cfRule type="expression" priority="13" dxfId="58" stopIfTrue="1">
      <formula>AND(CA20&gt;CD20,CA20&lt;&gt;"",CD20&lt;&gt;"")</formula>
    </cfRule>
    <cfRule type="expression" priority="14" dxfId="57" stopIfTrue="1">
      <formula>AND(CA20=CD20,CA20&lt;&gt;"",CD20&lt;&gt;"")</formula>
    </cfRule>
    <cfRule type="expression" priority="15" dxfId="0" stopIfTrue="1">
      <formula>AND(CA20&lt;CD20,CA20&lt;&gt;"",CD20&lt;&gt;"")</formula>
    </cfRule>
  </conditionalFormatting>
  <conditionalFormatting sqref="BF25">
    <cfRule type="expression" priority="16" dxfId="58" stopIfTrue="1">
      <formula>AND(CD20&gt;CA20,CA20&lt;&gt;"",CD20&lt;&gt;"")</formula>
    </cfRule>
    <cfRule type="expression" priority="17" dxfId="57" stopIfTrue="1">
      <formula>AND(CD20=CA20,CA20&lt;&gt;"",CD20&lt;&gt;"")</formula>
    </cfRule>
    <cfRule type="expression" priority="18" dxfId="0" stopIfTrue="1">
      <formula>AND(CD20&lt;CA20,CA20&lt;&gt;"",CD20&lt;&gt;"")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U132"/>
  <sheetViews>
    <sheetView showGridLines="0" showRowColHeaders="0" zoomScalePageLayoutView="0" workbookViewId="0" topLeftCell="A1">
      <selection activeCell="AY3" sqref="AY3:BF3"/>
    </sheetView>
  </sheetViews>
  <sheetFormatPr defaultColWidth="0" defaultRowHeight="12.75" zeroHeight="1"/>
  <cols>
    <col min="1" max="55" width="2.140625" style="1" customWidth="1"/>
    <col min="56" max="60" width="2.140625" style="2" customWidth="1"/>
    <col min="61" max="63" width="2.140625" style="3" customWidth="1"/>
    <col min="64" max="64" width="2.140625" style="5" customWidth="1"/>
    <col min="65" max="69" width="2.140625" style="6" customWidth="1"/>
    <col min="70" max="70" width="2.140625" style="5" customWidth="1"/>
    <col min="71" max="72" width="2.140625" style="5" hidden="1" customWidth="1"/>
    <col min="73" max="82" width="2.140625" style="6" hidden="1" customWidth="1"/>
    <col min="83" max="86" width="2.140625" style="7" hidden="1" customWidth="1"/>
    <col min="87" max="96" width="2.140625" style="2" hidden="1" customWidth="1"/>
    <col min="97" max="16384" width="2.140625" style="8" hidden="1" customWidth="1"/>
  </cols>
  <sheetData>
    <row r="1" ht="7.5" customHeight="1"/>
    <row r="2" spans="1:60" ht="33">
      <c r="A2" s="8"/>
      <c r="B2" s="534" t="str">
        <f>Ergebniseingabe!B2</f>
        <v>FC Perach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96" s="11" customFormat="1" ht="27">
      <c r="B3" s="538" t="str">
        <f>Ergebniseingabe!B3</f>
        <v>3. Intern.Mr.Sub-U13-Jugend-Cup Perach 2016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Y3" s="437" t="s">
        <v>0</v>
      </c>
      <c r="AZ3" s="437"/>
      <c r="BA3" s="437"/>
      <c r="BB3" s="437"/>
      <c r="BC3" s="437"/>
      <c r="BD3" s="437"/>
      <c r="BE3" s="437"/>
      <c r="BF3" s="437"/>
      <c r="BI3" s="12"/>
      <c r="BJ3" s="12"/>
      <c r="BK3" s="12"/>
      <c r="BL3" s="14"/>
      <c r="BM3" s="15"/>
      <c r="BN3" s="15"/>
      <c r="BO3" s="15"/>
      <c r="BP3" s="15"/>
      <c r="BQ3" s="15"/>
      <c r="BR3" s="14"/>
      <c r="BS3" s="14"/>
      <c r="BT3" s="14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F3" s="16"/>
      <c r="CG3" s="16"/>
      <c r="CH3" s="16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2:96" s="18" customFormat="1" ht="15">
      <c r="B4" s="535" t="str">
        <f>IF(Ergebniseingabe!B4="","",Ergebniseingabe!B4)</f>
        <v>Fußballturnier für - 2 x 5 Mannschaften</v>
      </c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BI4" s="19"/>
      <c r="BJ4" s="19"/>
      <c r="BK4" s="19"/>
      <c r="BL4" s="20"/>
      <c r="BM4" s="21"/>
      <c r="BN4" s="21"/>
      <c r="BO4" s="21"/>
      <c r="BP4" s="21"/>
      <c r="BQ4" s="21"/>
      <c r="BR4" s="20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43:96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19"/>
      <c r="BK5" s="19"/>
      <c r="BL5" s="20"/>
      <c r="BM5" s="21"/>
      <c r="BN5" s="21"/>
      <c r="BO5" s="21"/>
      <c r="BP5" s="21"/>
      <c r="BQ5" s="21"/>
      <c r="BR5" s="20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</row>
    <row r="6" spans="2:96" s="18" customFormat="1" ht="15.75">
      <c r="B6" s="536">
        <f>Ergebniseingabe!B6</f>
        <v>42518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  <c r="AJ6" s="536"/>
      <c r="AK6" s="536"/>
      <c r="AL6" s="536"/>
      <c r="AM6" s="536"/>
      <c r="AN6" s="536"/>
      <c r="AO6" s="536"/>
      <c r="AP6" s="536"/>
      <c r="AQ6" s="536"/>
      <c r="AR6" s="536"/>
      <c r="AS6" s="536"/>
      <c r="AT6" s="536"/>
      <c r="AU6" s="536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9"/>
      <c r="BK6" s="19"/>
      <c r="BL6" s="20"/>
      <c r="BM6" s="21"/>
      <c r="BN6" s="21"/>
      <c r="BO6" s="21"/>
      <c r="BP6" s="21"/>
      <c r="BQ6" s="21"/>
      <c r="BR6" s="20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I6" s="23"/>
      <c r="CJ6" s="23"/>
      <c r="CK6" s="23"/>
      <c r="CL6" s="23"/>
      <c r="CM6" s="23"/>
      <c r="CN6" s="23"/>
      <c r="CO6" s="23"/>
      <c r="CP6" s="23"/>
      <c r="CQ6" s="23"/>
      <c r="CR6" s="23"/>
    </row>
    <row r="7" spans="43:96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19"/>
      <c r="BK7" s="19"/>
      <c r="BL7" s="20"/>
      <c r="BM7" s="21"/>
      <c r="BN7" s="21"/>
      <c r="BO7" s="21"/>
      <c r="BP7" s="21"/>
      <c r="BQ7" s="21"/>
      <c r="BR7" s="20"/>
      <c r="BS7" s="20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2"/>
      <c r="CF7" s="22"/>
      <c r="CG7" s="22"/>
      <c r="CH7" s="22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2:96" s="18" customFormat="1" ht="15.75">
      <c r="B8" s="537" t="str">
        <f>Ergebniseingabe!B8</f>
        <v>in … Innviertel 9, 84567 Perach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9"/>
      <c r="BK8" s="19"/>
      <c r="BL8" s="20"/>
      <c r="BM8" s="21"/>
      <c r="BN8" s="21"/>
      <c r="BO8" s="21"/>
      <c r="BP8" s="21"/>
      <c r="BQ8" s="21"/>
      <c r="BR8" s="20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56:96" s="18" customFormat="1" ht="6" customHeight="1">
      <c r="BD9" s="23"/>
      <c r="BE9" s="23"/>
      <c r="BF9" s="23"/>
      <c r="BG9" s="23"/>
      <c r="BH9" s="23"/>
      <c r="BI9" s="19"/>
      <c r="BJ9" s="19"/>
      <c r="BK9" s="19"/>
      <c r="BL9" s="20"/>
      <c r="BM9" s="21"/>
      <c r="BN9" s="21"/>
      <c r="BO9" s="21"/>
      <c r="BP9" s="21"/>
      <c r="BQ9" s="21"/>
      <c r="BR9" s="20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2:115" s="29" customFormat="1" ht="15">
      <c r="B10" s="198" t="s">
        <v>49</v>
      </c>
      <c r="C10" s="198"/>
      <c r="D10" s="198"/>
      <c r="E10" s="198"/>
      <c r="F10" s="198"/>
      <c r="G10" s="198"/>
      <c r="H10" s="388">
        <f>Ergebniseingabe!H11</f>
        <v>0.4166666666666667</v>
      </c>
      <c r="I10" s="388"/>
      <c r="J10" s="388"/>
      <c r="K10" s="388"/>
      <c r="L10" s="29" t="s">
        <v>1</v>
      </c>
      <c r="T10" s="30" t="s">
        <v>2</v>
      </c>
      <c r="U10" s="387">
        <f>Ergebniseingabe!U11</f>
        <v>1</v>
      </c>
      <c r="V10" s="387"/>
      <c r="W10" s="31" t="s">
        <v>3</v>
      </c>
      <c r="X10" s="389">
        <f>Ergebniseingabe!X11</f>
        <v>20</v>
      </c>
      <c r="Y10" s="389"/>
      <c r="Z10" s="389"/>
      <c r="AA10" s="389"/>
      <c r="AB10" s="389"/>
      <c r="AC10" s="392">
        <f>Ergebniseingabe!AC11</f>
      </c>
      <c r="AD10" s="392"/>
      <c r="AE10" s="392"/>
      <c r="AF10" s="392"/>
      <c r="AG10" s="392"/>
      <c r="AH10" s="392"/>
      <c r="AI10" s="389">
        <f>IF(Ergebniseingabe!AI11="","",Ergebniseingabe!AI11)</f>
      </c>
      <c r="AJ10" s="389"/>
      <c r="AK10" s="389"/>
      <c r="AL10" s="389"/>
      <c r="AM10" s="389"/>
      <c r="AN10" s="198" t="s">
        <v>4</v>
      </c>
      <c r="AO10" s="198"/>
      <c r="AP10" s="198"/>
      <c r="AQ10" s="198"/>
      <c r="AR10" s="198"/>
      <c r="AS10" s="198"/>
      <c r="AT10" s="198"/>
      <c r="AU10" s="198"/>
      <c r="AV10" s="198"/>
      <c r="AW10" s="197">
        <f>Ergebniseingabe!AW11</f>
        <v>5</v>
      </c>
      <c r="AX10" s="197"/>
      <c r="AY10" s="197"/>
      <c r="AZ10" s="197"/>
      <c r="BA10" s="197"/>
      <c r="BB10" s="32"/>
      <c r="BC10" s="32"/>
      <c r="BD10" s="32"/>
      <c r="BE10" s="33"/>
      <c r="BF10" s="33"/>
      <c r="BG10" s="33"/>
      <c r="BH10" s="34"/>
      <c r="BI10" s="34"/>
      <c r="BJ10" s="25"/>
      <c r="BK10" s="25"/>
      <c r="BL10" s="121"/>
      <c r="BM10" s="121"/>
      <c r="BN10" s="121"/>
      <c r="BO10" s="122"/>
      <c r="BP10" s="122"/>
      <c r="BQ10" s="122"/>
      <c r="BR10" s="34"/>
      <c r="BS10" s="34"/>
      <c r="BT10" s="34"/>
      <c r="BU10" s="34"/>
      <c r="BV10" s="3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ht="9" customHeight="1"/>
    <row r="12" ht="6" customHeight="1"/>
    <row r="13" spans="2:3" ht="12.75">
      <c r="B13" s="8"/>
      <c r="C13" s="36" t="s">
        <v>5</v>
      </c>
    </row>
    <row r="14" ht="6" customHeight="1" thickBot="1"/>
    <row r="15" spans="1:96" ht="16.5" thickBot="1">
      <c r="A15" s="8"/>
      <c r="C15" s="383" t="str">
        <f>Ergebniseingabe!F18</f>
        <v>Gruppe A</v>
      </c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5"/>
      <c r="AB15" s="405" t="str">
        <f>Ergebniseingabe!AE18</f>
        <v>Gruppe B</v>
      </c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7"/>
      <c r="AW15" s="2"/>
      <c r="AX15" s="2"/>
      <c r="AY15" s="2"/>
      <c r="AZ15" s="2"/>
      <c r="BA15" s="2"/>
      <c r="BB15" s="3"/>
      <c r="BC15" s="3"/>
      <c r="BD15" s="3"/>
      <c r="BE15" s="5"/>
      <c r="BF15" s="5"/>
      <c r="BG15" s="5"/>
      <c r="BH15" s="6"/>
      <c r="BI15" s="6"/>
      <c r="BJ15" s="6"/>
      <c r="BK15" s="6"/>
      <c r="BL15" s="6"/>
      <c r="BN15" s="5"/>
      <c r="BO15" s="5"/>
      <c r="BP15" s="5"/>
      <c r="BR15" s="6"/>
      <c r="BS15" s="6"/>
      <c r="BT15" s="6"/>
      <c r="BX15" s="7"/>
      <c r="BY15" s="7"/>
      <c r="BZ15" s="7"/>
      <c r="CA15" s="7"/>
      <c r="CB15" s="2"/>
      <c r="CC15" s="2"/>
      <c r="CD15" s="2"/>
      <c r="CE15" s="2"/>
      <c r="CF15" s="2"/>
      <c r="CG15" s="2"/>
      <c r="CH15" s="2"/>
      <c r="CL15" s="8"/>
      <c r="CM15" s="8"/>
      <c r="CN15" s="8"/>
      <c r="CO15" s="8"/>
      <c r="CP15" s="8"/>
      <c r="CQ15" s="8"/>
      <c r="CR15" s="8"/>
    </row>
    <row r="16" spans="1:96" ht="18" customHeight="1">
      <c r="A16" s="8"/>
      <c r="B16" s="37">
        <v>1</v>
      </c>
      <c r="C16" s="556" t="str">
        <f>Ergebniseingabe!F19</f>
        <v>FC Bayern München</v>
      </c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8"/>
      <c r="AA16" s="37">
        <v>1</v>
      </c>
      <c r="AB16" s="556" t="str">
        <f>Ergebniseingabe!AE19</f>
        <v>Spvgg Unterhaching</v>
      </c>
      <c r="AC16" s="557"/>
      <c r="AD16" s="557"/>
      <c r="AE16" s="557"/>
      <c r="AF16" s="557"/>
      <c r="AG16" s="557"/>
      <c r="AH16" s="557"/>
      <c r="AI16" s="557"/>
      <c r="AJ16" s="557"/>
      <c r="AK16" s="557"/>
      <c r="AL16" s="557"/>
      <c r="AM16" s="557"/>
      <c r="AN16" s="557"/>
      <c r="AO16" s="557"/>
      <c r="AP16" s="557"/>
      <c r="AQ16" s="557"/>
      <c r="AR16" s="557"/>
      <c r="AS16" s="557"/>
      <c r="AT16" s="557"/>
      <c r="AU16" s="557"/>
      <c r="AV16" s="558"/>
      <c r="AW16" s="2"/>
      <c r="AX16" s="2"/>
      <c r="AY16" s="2"/>
      <c r="AZ16" s="2"/>
      <c r="BA16" s="2"/>
      <c r="BB16" s="3"/>
      <c r="BC16" s="3"/>
      <c r="BD16" s="3"/>
      <c r="BE16" s="5"/>
      <c r="BF16" s="5"/>
      <c r="BG16" s="5"/>
      <c r="BH16" s="6"/>
      <c r="BI16" s="6"/>
      <c r="BJ16" s="6"/>
      <c r="BK16" s="6"/>
      <c r="BL16" s="6"/>
      <c r="BN16" s="5"/>
      <c r="BO16" s="5"/>
      <c r="BP16" s="5"/>
      <c r="BR16" s="6"/>
      <c r="BS16" s="6"/>
      <c r="BT16" s="6"/>
      <c r="BX16" s="7"/>
      <c r="BY16" s="7"/>
      <c r="BZ16" s="7"/>
      <c r="CA16" s="7"/>
      <c r="CB16" s="2"/>
      <c r="CC16" s="2"/>
      <c r="CD16" s="2"/>
      <c r="CE16" s="2"/>
      <c r="CF16" s="2"/>
      <c r="CG16" s="2"/>
      <c r="CH16" s="2"/>
      <c r="CL16" s="8"/>
      <c r="CM16" s="8"/>
      <c r="CN16" s="8"/>
      <c r="CO16" s="8"/>
      <c r="CP16" s="8"/>
      <c r="CQ16" s="8"/>
      <c r="CR16" s="8"/>
    </row>
    <row r="17" spans="1:96" ht="18" customHeight="1">
      <c r="A17" s="8"/>
      <c r="B17" s="37">
        <v>2</v>
      </c>
      <c r="C17" s="548" t="str">
        <f>Ergebniseingabe!F20</f>
        <v>FC Wacker Innsbruck</v>
      </c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50"/>
      <c r="AA17" s="37">
        <v>2</v>
      </c>
      <c r="AB17" s="548" t="str">
        <f>Ergebniseingabe!AE20</f>
        <v>DFI Bad Aibling</v>
      </c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50"/>
      <c r="AW17" s="2"/>
      <c r="AX17" s="2"/>
      <c r="AY17" s="2"/>
      <c r="AZ17" s="2"/>
      <c r="BA17" s="2"/>
      <c r="BB17" s="3"/>
      <c r="BC17" s="3"/>
      <c r="BD17" s="3"/>
      <c r="BE17" s="5"/>
      <c r="BF17" s="5"/>
      <c r="BG17" s="5"/>
      <c r="BH17" s="6"/>
      <c r="BI17" s="6"/>
      <c r="BJ17" s="6"/>
      <c r="BK17" s="6"/>
      <c r="BL17" s="6"/>
      <c r="BN17" s="5"/>
      <c r="BO17" s="5"/>
      <c r="BP17" s="5"/>
      <c r="BR17" s="6"/>
      <c r="BS17" s="6"/>
      <c r="BT17" s="6"/>
      <c r="BX17" s="7"/>
      <c r="BY17" s="7"/>
      <c r="BZ17" s="7"/>
      <c r="CA17" s="7"/>
      <c r="CB17" s="2"/>
      <c r="CC17" s="2"/>
      <c r="CD17" s="2"/>
      <c r="CE17" s="2"/>
      <c r="CF17" s="2"/>
      <c r="CG17" s="2"/>
      <c r="CH17" s="2"/>
      <c r="CL17" s="8"/>
      <c r="CM17" s="8"/>
      <c r="CN17" s="8"/>
      <c r="CO17" s="8"/>
      <c r="CP17" s="8"/>
      <c r="CQ17" s="8"/>
      <c r="CR17" s="8"/>
    </row>
    <row r="18" spans="1:96" ht="18" customHeight="1">
      <c r="A18" s="8"/>
      <c r="B18" s="37">
        <v>3</v>
      </c>
      <c r="C18" s="548" t="str">
        <f>Ergebniseingabe!F21</f>
        <v>SV Wacker Burghausen</v>
      </c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50"/>
      <c r="AA18" s="37">
        <v>3</v>
      </c>
      <c r="AB18" s="548" t="str">
        <f>Ergebniseingabe!AE21</f>
        <v>SpVgg Kaufbeuern</v>
      </c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50"/>
      <c r="AW18" s="2"/>
      <c r="AX18" s="2"/>
      <c r="AY18" s="2"/>
      <c r="AZ18" s="2"/>
      <c r="BA18" s="2"/>
      <c r="BB18" s="3"/>
      <c r="BC18" s="3"/>
      <c r="BD18" s="3"/>
      <c r="BE18" s="5"/>
      <c r="BF18" s="5"/>
      <c r="BG18" s="5"/>
      <c r="BH18" s="6"/>
      <c r="BI18" s="6"/>
      <c r="BJ18" s="6"/>
      <c r="BK18" s="6"/>
      <c r="BL18" s="6"/>
      <c r="BN18" s="5"/>
      <c r="BO18" s="5"/>
      <c r="BP18" s="5"/>
      <c r="BR18" s="6"/>
      <c r="BS18" s="6"/>
      <c r="BT18" s="6"/>
      <c r="BX18" s="7"/>
      <c r="BY18" s="7"/>
      <c r="BZ18" s="7"/>
      <c r="CA18" s="7"/>
      <c r="CB18" s="2"/>
      <c r="CC18" s="2"/>
      <c r="CD18" s="2"/>
      <c r="CE18" s="2"/>
      <c r="CF18" s="2"/>
      <c r="CG18" s="2"/>
      <c r="CH18" s="2"/>
      <c r="CL18" s="8"/>
      <c r="CM18" s="8"/>
      <c r="CN18" s="8"/>
      <c r="CO18" s="8"/>
      <c r="CP18" s="8"/>
      <c r="CQ18" s="8"/>
      <c r="CR18" s="8"/>
    </row>
    <row r="19" spans="1:96" ht="18" customHeight="1">
      <c r="A19" s="8"/>
      <c r="B19" s="37">
        <v>4</v>
      </c>
      <c r="C19" s="548" t="str">
        <f>Ergebniseingabe!F22</f>
        <v>SV Grödig (Austria)</v>
      </c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50"/>
      <c r="AA19" s="37">
        <v>4</v>
      </c>
      <c r="AB19" s="548" t="str">
        <f>Ergebniseingabe!AE22</f>
        <v>JFG Oberes Rottal</v>
      </c>
      <c r="AC19" s="549"/>
      <c r="AD19" s="549"/>
      <c r="AE19" s="549"/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50"/>
      <c r="AW19" s="2"/>
      <c r="AX19" s="2"/>
      <c r="AY19" s="2"/>
      <c r="AZ19" s="2"/>
      <c r="BA19" s="2"/>
      <c r="BB19" s="3"/>
      <c r="BC19" s="3"/>
      <c r="BD19" s="3"/>
      <c r="BE19" s="5"/>
      <c r="BF19" s="5"/>
      <c r="BG19" s="5"/>
      <c r="BH19" s="6"/>
      <c r="BI19" s="6"/>
      <c r="BJ19" s="6"/>
      <c r="BK19" s="6"/>
      <c r="BL19" s="6"/>
      <c r="BN19" s="5"/>
      <c r="BO19" s="5"/>
      <c r="BP19" s="5"/>
      <c r="BR19" s="6"/>
      <c r="BS19" s="6"/>
      <c r="BT19" s="6"/>
      <c r="BX19" s="7"/>
      <c r="BY19" s="7"/>
      <c r="BZ19" s="7"/>
      <c r="CA19" s="7"/>
      <c r="CB19" s="2"/>
      <c r="CC19" s="2"/>
      <c r="CD19" s="2"/>
      <c r="CE19" s="2"/>
      <c r="CF19" s="2"/>
      <c r="CG19" s="2"/>
      <c r="CH19" s="2"/>
      <c r="CL19" s="8"/>
      <c r="CM19" s="8"/>
      <c r="CN19" s="8"/>
      <c r="CO19" s="8"/>
      <c r="CP19" s="8"/>
      <c r="CQ19" s="8"/>
      <c r="CR19" s="8"/>
    </row>
    <row r="20" spans="1:96" ht="18" customHeight="1">
      <c r="A20" s="8"/>
      <c r="B20" s="37">
        <v>5</v>
      </c>
      <c r="C20" s="548" t="str">
        <f>Ergebniseingabe!F23</f>
        <v>FC Perach / TSV Winhöring</v>
      </c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50"/>
      <c r="AA20" s="37">
        <v>5</v>
      </c>
      <c r="AB20" s="548" t="str">
        <f>Ergebniseingabe!AE23</f>
        <v>SC Fürstenfeldbruck</v>
      </c>
      <c r="AC20" s="549"/>
      <c r="AD20" s="549"/>
      <c r="AE20" s="549"/>
      <c r="AF20" s="549"/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9"/>
      <c r="AT20" s="549"/>
      <c r="AU20" s="549"/>
      <c r="AV20" s="550"/>
      <c r="AW20" s="2"/>
      <c r="AX20" s="2"/>
      <c r="AY20" s="2"/>
      <c r="AZ20" s="2"/>
      <c r="BA20" s="2"/>
      <c r="BB20" s="3"/>
      <c r="BC20" s="3"/>
      <c r="BD20" s="3"/>
      <c r="BE20" s="5"/>
      <c r="BF20" s="5"/>
      <c r="BG20" s="5"/>
      <c r="BH20" s="6"/>
      <c r="BI20" s="6"/>
      <c r="BJ20" s="6"/>
      <c r="BK20" s="6"/>
      <c r="BL20" s="6"/>
      <c r="BN20" s="5"/>
      <c r="BO20" s="5"/>
      <c r="BP20" s="5"/>
      <c r="BR20" s="6"/>
      <c r="BS20" s="6"/>
      <c r="BT20" s="6"/>
      <c r="BX20" s="7"/>
      <c r="BY20" s="7"/>
      <c r="BZ20" s="7"/>
      <c r="CA20" s="7"/>
      <c r="CB20" s="2"/>
      <c r="CC20" s="2"/>
      <c r="CD20" s="2"/>
      <c r="CE20" s="2"/>
      <c r="CF20" s="2"/>
      <c r="CG20" s="2"/>
      <c r="CH20" s="2"/>
      <c r="CL20" s="8"/>
      <c r="CM20" s="8"/>
      <c r="CN20" s="8"/>
      <c r="CO20" s="8"/>
      <c r="CP20" s="8"/>
      <c r="CQ20" s="8"/>
      <c r="CR20" s="8"/>
    </row>
    <row r="21" spans="1:96" ht="18" customHeight="1" thickBot="1">
      <c r="A21" s="8"/>
      <c r="B21" s="37">
        <v>6</v>
      </c>
      <c r="C21" s="559" t="str">
        <f>Ergebniseingabe!F24</f>
        <v>Frei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1"/>
      <c r="AA21" s="37">
        <v>6</v>
      </c>
      <c r="AB21" s="559" t="str">
        <f>Ergebniseingabe!AE24</f>
        <v>Frei</v>
      </c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60"/>
      <c r="AO21" s="560"/>
      <c r="AP21" s="560"/>
      <c r="AQ21" s="560"/>
      <c r="AR21" s="560"/>
      <c r="AS21" s="560"/>
      <c r="AT21" s="560"/>
      <c r="AU21" s="560"/>
      <c r="AV21" s="561"/>
      <c r="AW21" s="2"/>
      <c r="AX21" s="2"/>
      <c r="AY21" s="2"/>
      <c r="AZ21" s="2"/>
      <c r="BA21" s="2"/>
      <c r="BB21" s="3"/>
      <c r="BC21" s="3"/>
      <c r="BD21" s="3"/>
      <c r="BE21" s="5"/>
      <c r="BF21" s="5"/>
      <c r="BG21" s="5"/>
      <c r="BH21" s="6"/>
      <c r="BI21" s="6"/>
      <c r="BJ21" s="6"/>
      <c r="BK21" s="6"/>
      <c r="BL21" s="6"/>
      <c r="BN21" s="5"/>
      <c r="BO21" s="5"/>
      <c r="BP21" s="5"/>
      <c r="BR21" s="6"/>
      <c r="BS21" s="6"/>
      <c r="BT21" s="6"/>
      <c r="BX21" s="7"/>
      <c r="BY21" s="7"/>
      <c r="BZ21" s="7"/>
      <c r="CA21" s="7"/>
      <c r="CB21" s="2"/>
      <c r="CC21" s="2"/>
      <c r="CD21" s="2"/>
      <c r="CE21" s="2"/>
      <c r="CF21" s="2"/>
      <c r="CG21" s="2"/>
      <c r="CH21" s="2"/>
      <c r="CL21" s="8"/>
      <c r="CM21" s="8"/>
      <c r="CN21" s="8"/>
      <c r="CO21" s="8"/>
      <c r="CP21" s="8"/>
      <c r="CQ21" s="8"/>
      <c r="CR21" s="8"/>
    </row>
    <row r="22" spans="42:96" ht="12.75">
      <c r="AP22" s="2"/>
      <c r="AQ22" s="2"/>
      <c r="AR22" s="2"/>
      <c r="AS22" s="2"/>
      <c r="AT22" s="2"/>
      <c r="AU22" s="3"/>
      <c r="AV22" s="3"/>
      <c r="AW22" s="3"/>
      <c r="AX22" s="5"/>
      <c r="AY22" s="5"/>
      <c r="AZ22" s="5"/>
      <c r="BA22" s="6"/>
      <c r="BB22" s="6"/>
      <c r="BC22" s="6"/>
      <c r="BD22" s="6"/>
      <c r="BE22" s="6"/>
      <c r="BF22" s="5"/>
      <c r="BG22" s="5"/>
      <c r="BH22" s="5"/>
      <c r="BI22" s="6"/>
      <c r="BJ22" s="6"/>
      <c r="BK22" s="6"/>
      <c r="BL22" s="6"/>
      <c r="BQ22" s="7"/>
      <c r="BR22" s="7"/>
      <c r="BS22" s="7"/>
      <c r="BT22" s="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2:96" ht="12.75">
      <c r="B23" s="36" t="s">
        <v>9</v>
      </c>
      <c r="AP23" s="2"/>
      <c r="AQ23" s="2"/>
      <c r="AR23" s="2"/>
      <c r="AS23" s="2"/>
      <c r="AT23" s="2"/>
      <c r="AU23" s="3"/>
      <c r="AV23" s="3"/>
      <c r="AW23" s="3"/>
      <c r="AX23" s="5"/>
      <c r="AY23" s="5"/>
      <c r="AZ23" s="5"/>
      <c r="BA23" s="6"/>
      <c r="BB23" s="6"/>
      <c r="BC23" s="6"/>
      <c r="BD23" s="6"/>
      <c r="BE23" s="6"/>
      <c r="BF23" s="5"/>
      <c r="BG23" s="5"/>
      <c r="BH23" s="5"/>
      <c r="BI23" s="6"/>
      <c r="BJ23" s="6"/>
      <c r="BK23" s="6"/>
      <c r="BL23" s="6"/>
      <c r="BQ23" s="7"/>
      <c r="BR23" s="7"/>
      <c r="BS23" s="7"/>
      <c r="BT23" s="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42:96" ht="6" customHeight="1" thickBot="1">
      <c r="AP24" s="2"/>
      <c r="AQ24" s="2"/>
      <c r="AR24" s="2"/>
      <c r="AS24" s="2"/>
      <c r="AT24" s="2"/>
      <c r="AU24" s="3"/>
      <c r="AV24" s="3"/>
      <c r="AW24" s="3"/>
      <c r="AX24" s="5"/>
      <c r="AY24" s="5"/>
      <c r="AZ24" s="5"/>
      <c r="BA24" s="6"/>
      <c r="BB24" s="6"/>
      <c r="BC24" s="6"/>
      <c r="BD24" s="6"/>
      <c r="BE24" s="6"/>
      <c r="BF24" s="5"/>
      <c r="BG24" s="5"/>
      <c r="BH24" s="5"/>
      <c r="BI24" s="6"/>
      <c r="BJ24" s="6"/>
      <c r="BK24" s="6"/>
      <c r="BL24" s="6"/>
      <c r="BQ24" s="7"/>
      <c r="BR24" s="7"/>
      <c r="BS24" s="7"/>
      <c r="BT24" s="7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2:101" ht="16.5" customHeight="1" thickBot="1">
      <c r="B25" s="379" t="s">
        <v>11</v>
      </c>
      <c r="C25" s="380"/>
      <c r="D25" s="200" t="s">
        <v>52</v>
      </c>
      <c r="E25" s="201"/>
      <c r="F25" s="201"/>
      <c r="G25" s="200" t="s">
        <v>50</v>
      </c>
      <c r="H25" s="201"/>
      <c r="I25" s="201"/>
      <c r="J25" s="201"/>
      <c r="K25" s="200" t="s">
        <v>12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431"/>
      <c r="BB25" s="200" t="s">
        <v>13</v>
      </c>
      <c r="BC25" s="201"/>
      <c r="BD25" s="201"/>
      <c r="BE25" s="201"/>
      <c r="BF25" s="201"/>
      <c r="BG25" s="128"/>
      <c r="BH25" s="129"/>
      <c r="BI25" s="2"/>
      <c r="BJ25" s="2"/>
      <c r="BK25" s="2"/>
      <c r="BL25" s="6"/>
      <c r="BP25" s="91"/>
      <c r="BQ25" s="92"/>
      <c r="BR25" s="92"/>
      <c r="BS25" s="92"/>
      <c r="BT25" s="92"/>
      <c r="CE25" s="6"/>
      <c r="CF25" s="6"/>
      <c r="CG25" s="6"/>
      <c r="CH25" s="6"/>
      <c r="CI25" s="6"/>
      <c r="CJ25" s="6"/>
      <c r="CK25" s="6"/>
      <c r="CL25" s="6"/>
      <c r="CM25" s="7"/>
      <c r="CS25" s="2"/>
      <c r="CT25" s="2"/>
      <c r="CU25" s="2"/>
      <c r="CV25" s="2"/>
      <c r="CW25" s="2"/>
    </row>
    <row r="26" spans="2:101" s="39" customFormat="1" ht="18" customHeight="1">
      <c r="B26" s="615">
        <v>1</v>
      </c>
      <c r="C26" s="616"/>
      <c r="D26" s="554" t="str">
        <f>Ergebniseingabe!D29</f>
        <v>A</v>
      </c>
      <c r="E26" s="555"/>
      <c r="F26" s="620"/>
      <c r="G26" s="554">
        <f>Ergebniseingabe!G29</f>
        <v>0.4166666666666667</v>
      </c>
      <c r="H26" s="555"/>
      <c r="I26" s="555"/>
      <c r="J26" s="555"/>
      <c r="K26" s="551" t="str">
        <f>Ergebniseingabe!K29</f>
        <v>FC Perach / TSV Winhöring</v>
      </c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93" t="s">
        <v>23</v>
      </c>
      <c r="AG26" s="552" t="str">
        <f>Ergebniseingabe!AG29</f>
        <v>FC Bayern München</v>
      </c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65"/>
      <c r="BB26" s="617">
        <f>IF(Ergebniseingabe!BB29="","",Ergebniseingabe!BB29)</f>
      </c>
      <c r="BC26" s="618"/>
      <c r="BD26" s="618"/>
      <c r="BE26" s="619">
        <f>IF(Ergebniseingabe!BE29="","",Ergebniseingabe!BE29)</f>
      </c>
      <c r="BF26" s="619"/>
      <c r="BG26" s="132"/>
      <c r="BH26" s="33"/>
      <c r="BI26" s="40"/>
      <c r="BJ26" s="40"/>
      <c r="BK26" s="40"/>
      <c r="BL26" s="6"/>
      <c r="BM26" s="6"/>
      <c r="BN26" s="6"/>
      <c r="BO26" s="6"/>
      <c r="BP26" s="59"/>
      <c r="BQ26" s="59"/>
      <c r="BR26" s="59"/>
      <c r="BS26" s="60"/>
      <c r="BT26" s="60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7"/>
      <c r="CN26" s="40"/>
      <c r="CO26" s="40"/>
      <c r="CP26" s="40"/>
      <c r="CQ26" s="40"/>
      <c r="CR26" s="40"/>
      <c r="CS26" s="40"/>
      <c r="CT26" s="40"/>
      <c r="CU26" s="40"/>
      <c r="CV26" s="40"/>
      <c r="CW26" s="40"/>
    </row>
    <row r="27" spans="2:101" ht="18" customHeight="1">
      <c r="B27" s="610">
        <v>2</v>
      </c>
      <c r="C27" s="611"/>
      <c r="D27" s="562" t="str">
        <f>Ergebniseingabe!D30</f>
        <v>B</v>
      </c>
      <c r="E27" s="563"/>
      <c r="F27" s="614"/>
      <c r="G27" s="562">
        <f>Ergebniseingabe!G30</f>
        <v>0.4166666666666667</v>
      </c>
      <c r="H27" s="563"/>
      <c r="I27" s="563"/>
      <c r="J27" s="563"/>
      <c r="K27" s="564" t="str">
        <f>Ergebniseingabe!K30</f>
        <v>SC Fürstenfeldbruck</v>
      </c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94" t="s">
        <v>23</v>
      </c>
      <c r="AG27" s="530" t="str">
        <f>Ergebniseingabe!AG30</f>
        <v>Spvgg Unterhaching</v>
      </c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1"/>
      <c r="BB27" s="532">
        <f>IF(Ergebniseingabe!BB30="","",Ergebniseingabe!BB30)</f>
      </c>
      <c r="BC27" s="533"/>
      <c r="BD27" s="533"/>
      <c r="BE27" s="582">
        <f>IF(Ergebniseingabe!BE30="","",Ergebniseingabe!BE30)</f>
      </c>
      <c r="BF27" s="582"/>
      <c r="BG27" s="132"/>
      <c r="BH27" s="33"/>
      <c r="BI27" s="2"/>
      <c r="BJ27" s="2"/>
      <c r="BK27" s="2"/>
      <c r="BL27" s="6"/>
      <c r="BP27" s="59"/>
      <c r="BQ27" s="59"/>
      <c r="BR27" s="59"/>
      <c r="BS27" s="60"/>
      <c r="BT27" s="60"/>
      <c r="CE27" s="6"/>
      <c r="CF27" s="6"/>
      <c r="CG27" s="6"/>
      <c r="CH27" s="6"/>
      <c r="CI27" s="6"/>
      <c r="CJ27" s="6"/>
      <c r="CK27" s="6"/>
      <c r="CL27" s="6"/>
      <c r="CM27" s="7"/>
      <c r="CS27" s="2"/>
      <c r="CT27" s="2"/>
      <c r="CU27" s="2"/>
      <c r="CV27" s="2"/>
      <c r="CW27" s="2"/>
    </row>
    <row r="28" spans="2:101" ht="18" customHeight="1">
      <c r="B28" s="612">
        <v>3</v>
      </c>
      <c r="C28" s="613"/>
      <c r="D28" s="562" t="str">
        <f>Ergebniseingabe!D31</f>
        <v>A</v>
      </c>
      <c r="E28" s="563"/>
      <c r="F28" s="614"/>
      <c r="G28" s="562">
        <f>Ergebniseingabe!G31</f>
        <v>0.4340277777777778</v>
      </c>
      <c r="H28" s="563"/>
      <c r="I28" s="563"/>
      <c r="J28" s="563"/>
      <c r="K28" s="564" t="str">
        <f>Ergebniseingabe!K31</f>
        <v>SV Grödig (Austria)</v>
      </c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94" t="s">
        <v>23</v>
      </c>
      <c r="AG28" s="530" t="str">
        <f>Ergebniseingabe!AG31</f>
        <v>SV Wacker Burghausen</v>
      </c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1"/>
      <c r="BB28" s="532">
        <f>IF(Ergebniseingabe!BB31="","",Ergebniseingabe!BB31)</f>
      </c>
      <c r="BC28" s="533"/>
      <c r="BD28" s="533"/>
      <c r="BE28" s="582">
        <f>IF(Ergebniseingabe!BE31="","",Ergebniseingabe!BE31)</f>
      </c>
      <c r="BF28" s="582"/>
      <c r="BG28" s="132"/>
      <c r="BH28" s="33"/>
      <c r="BI28" s="2"/>
      <c r="BJ28" s="2"/>
      <c r="BK28" s="2"/>
      <c r="BL28" s="6"/>
      <c r="BP28" s="59"/>
      <c r="BQ28" s="59"/>
      <c r="BR28" s="59"/>
      <c r="BS28" s="60"/>
      <c r="BT28" s="60"/>
      <c r="CE28" s="6"/>
      <c r="CF28" s="6"/>
      <c r="CG28" s="6"/>
      <c r="CH28" s="6"/>
      <c r="CI28" s="6"/>
      <c r="CJ28" s="6"/>
      <c r="CK28" s="6"/>
      <c r="CL28" s="6"/>
      <c r="CM28" s="7"/>
      <c r="CS28" s="2"/>
      <c r="CT28" s="2"/>
      <c r="CU28" s="2"/>
      <c r="CV28" s="2"/>
      <c r="CW28" s="2"/>
    </row>
    <row r="29" spans="2:101" ht="18" customHeight="1">
      <c r="B29" s="610">
        <v>4</v>
      </c>
      <c r="C29" s="611"/>
      <c r="D29" s="562" t="str">
        <f>Ergebniseingabe!D32</f>
        <v>B</v>
      </c>
      <c r="E29" s="563"/>
      <c r="F29" s="614"/>
      <c r="G29" s="562">
        <f>Ergebniseingabe!G32</f>
        <v>0.4340277777777778</v>
      </c>
      <c r="H29" s="563"/>
      <c r="I29" s="563"/>
      <c r="J29" s="563"/>
      <c r="K29" s="564" t="str">
        <f>Ergebniseingabe!K32</f>
        <v>JFG Oberes Rottal</v>
      </c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94" t="s">
        <v>23</v>
      </c>
      <c r="AG29" s="530" t="str">
        <f>Ergebniseingabe!AG32</f>
        <v>SpVgg Kaufbeuern</v>
      </c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1"/>
      <c r="BB29" s="532">
        <f>IF(Ergebniseingabe!BB32="","",Ergebniseingabe!BB32)</f>
      </c>
      <c r="BC29" s="533"/>
      <c r="BD29" s="533"/>
      <c r="BE29" s="582">
        <f>IF(Ergebniseingabe!BE32="","",Ergebniseingabe!BE32)</f>
      </c>
      <c r="BF29" s="582"/>
      <c r="BG29" s="132"/>
      <c r="BH29" s="33"/>
      <c r="BI29" s="2"/>
      <c r="BJ29" s="2"/>
      <c r="BK29" s="2"/>
      <c r="BL29" s="6"/>
      <c r="BP29" s="59"/>
      <c r="BQ29" s="59"/>
      <c r="BR29" s="59"/>
      <c r="BS29" s="60"/>
      <c r="BT29" s="60"/>
      <c r="CE29" s="6"/>
      <c r="CF29" s="6"/>
      <c r="CG29" s="6"/>
      <c r="CH29" s="6"/>
      <c r="CI29" s="6"/>
      <c r="CJ29" s="6"/>
      <c r="CK29" s="6"/>
      <c r="CL29" s="6"/>
      <c r="CM29" s="7"/>
      <c r="CS29" s="2"/>
      <c r="CT29" s="2"/>
      <c r="CU29" s="2"/>
      <c r="CV29" s="2"/>
      <c r="CW29" s="2"/>
    </row>
    <row r="30" spans="2:101" ht="18" customHeight="1">
      <c r="B30" s="612">
        <v>5</v>
      </c>
      <c r="C30" s="613"/>
      <c r="D30" s="562" t="str">
        <f>Ergebniseingabe!D33</f>
        <v>A</v>
      </c>
      <c r="E30" s="563"/>
      <c r="F30" s="614"/>
      <c r="G30" s="562">
        <f>Ergebniseingabe!G33</f>
        <v>0.4513888888888889</v>
      </c>
      <c r="H30" s="563"/>
      <c r="I30" s="563"/>
      <c r="J30" s="563"/>
      <c r="K30" s="564" t="str">
        <f>Ergebniseingabe!K34</f>
        <v>Spvgg Unterhaching</v>
      </c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94" t="s">
        <v>23</v>
      </c>
      <c r="AG30" s="530" t="str">
        <f>Ergebniseingabe!AG34</f>
        <v>DFI Bad Aibling</v>
      </c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1"/>
      <c r="BB30" s="532">
        <f>IF(Ergebniseingabe!BB33="","",Ergebniseingabe!BB33)</f>
      </c>
      <c r="BC30" s="533"/>
      <c r="BD30" s="533"/>
      <c r="BE30" s="582">
        <f>IF(Ergebniseingabe!BE33="","",Ergebniseingabe!BE33)</f>
      </c>
      <c r="BF30" s="582"/>
      <c r="BG30" s="132"/>
      <c r="BH30" s="33"/>
      <c r="BI30" s="2"/>
      <c r="BJ30" s="2"/>
      <c r="BK30" s="2"/>
      <c r="BL30" s="6"/>
      <c r="BP30" s="59"/>
      <c r="BQ30" s="59"/>
      <c r="BR30" s="59"/>
      <c r="BS30" s="60"/>
      <c r="BT30" s="60"/>
      <c r="CE30" s="6"/>
      <c r="CF30" s="6"/>
      <c r="CG30" s="6"/>
      <c r="CH30" s="6"/>
      <c r="CI30" s="6"/>
      <c r="CJ30" s="6"/>
      <c r="CK30" s="6"/>
      <c r="CL30" s="6"/>
      <c r="CM30" s="7"/>
      <c r="CS30" s="2"/>
      <c r="CT30" s="2"/>
      <c r="CU30" s="2"/>
      <c r="CV30" s="2"/>
      <c r="CW30" s="2"/>
    </row>
    <row r="31" spans="2:101" ht="18" customHeight="1">
      <c r="B31" s="610">
        <v>6</v>
      </c>
      <c r="C31" s="611"/>
      <c r="D31" s="562" t="str">
        <f>Ergebniseingabe!D34</f>
        <v>B</v>
      </c>
      <c r="E31" s="563"/>
      <c r="F31" s="614"/>
      <c r="G31" s="562">
        <f>Ergebniseingabe!G34</f>
        <v>0.4513888888888889</v>
      </c>
      <c r="H31" s="563"/>
      <c r="I31" s="563"/>
      <c r="J31" s="563"/>
      <c r="K31" s="564" t="str">
        <f>Ergebniseingabe!K33</f>
        <v>FC Bayern München</v>
      </c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94" t="s">
        <v>23</v>
      </c>
      <c r="AG31" s="530" t="str">
        <f>Ergebniseingabe!AG33</f>
        <v>FC Wacker Innsbruck</v>
      </c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1"/>
      <c r="BB31" s="532">
        <f>IF(Ergebniseingabe!BB34="","",Ergebniseingabe!BB34)</f>
      </c>
      <c r="BC31" s="533"/>
      <c r="BD31" s="533"/>
      <c r="BE31" s="582">
        <f>IF(Ergebniseingabe!BE34="","",Ergebniseingabe!BE34)</f>
      </c>
      <c r="BF31" s="582"/>
      <c r="BG31" s="132"/>
      <c r="BH31" s="33"/>
      <c r="BI31" s="2"/>
      <c r="BJ31" s="2"/>
      <c r="BK31" s="2"/>
      <c r="BL31" s="6"/>
      <c r="BP31" s="59"/>
      <c r="BQ31" s="59"/>
      <c r="BR31" s="59"/>
      <c r="BS31" s="60"/>
      <c r="BT31" s="60"/>
      <c r="CE31" s="6"/>
      <c r="CF31" s="6"/>
      <c r="CG31" s="6"/>
      <c r="CH31" s="6"/>
      <c r="CI31" s="6"/>
      <c r="CJ31" s="6"/>
      <c r="CK31" s="6"/>
      <c r="CL31" s="6"/>
      <c r="CM31" s="7"/>
      <c r="CS31" s="2"/>
      <c r="CT31" s="2"/>
      <c r="CU31" s="2"/>
      <c r="CV31" s="2"/>
      <c r="CW31" s="2"/>
    </row>
    <row r="32" spans="2:101" ht="18" customHeight="1">
      <c r="B32" s="610">
        <v>7</v>
      </c>
      <c r="C32" s="611"/>
      <c r="D32" s="562" t="e">
        <f>Ergebniseingabe!#REF!</f>
        <v>#REF!</v>
      </c>
      <c r="E32" s="563"/>
      <c r="F32" s="614"/>
      <c r="G32" s="562" t="e">
        <f>Ergebniseingabe!#REF!</f>
        <v>#REF!</v>
      </c>
      <c r="H32" s="563"/>
      <c r="I32" s="563"/>
      <c r="J32" s="563"/>
      <c r="K32" s="564" t="e">
        <f>Ergebniseingabe!#REF!</f>
        <v>#REF!</v>
      </c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0"/>
      <c r="AE32" s="530"/>
      <c r="AF32" s="94" t="s">
        <v>23</v>
      </c>
      <c r="AG32" s="530" t="e">
        <f>Ergebniseingabe!#REF!</f>
        <v>#REF!</v>
      </c>
      <c r="AH32" s="530"/>
      <c r="AI32" s="530"/>
      <c r="AJ32" s="530"/>
      <c r="AK32" s="530"/>
      <c r="AL32" s="530"/>
      <c r="AM32" s="530"/>
      <c r="AN32" s="530"/>
      <c r="AO32" s="530"/>
      <c r="AP32" s="530"/>
      <c r="AQ32" s="530"/>
      <c r="AR32" s="530"/>
      <c r="AS32" s="530"/>
      <c r="AT32" s="530"/>
      <c r="AU32" s="530"/>
      <c r="AV32" s="530"/>
      <c r="AW32" s="530"/>
      <c r="AX32" s="530"/>
      <c r="AY32" s="530"/>
      <c r="AZ32" s="530"/>
      <c r="BA32" s="531"/>
      <c r="BB32" s="532" t="e">
        <f>IF(Ergebniseingabe!#REF!="","",Ergebniseingabe!#REF!)</f>
        <v>#REF!</v>
      </c>
      <c r="BC32" s="533"/>
      <c r="BD32" s="533"/>
      <c r="BE32" s="582" t="e">
        <f>IF(Ergebniseingabe!#REF!="","",Ergebniseingabe!#REF!)</f>
        <v>#REF!</v>
      </c>
      <c r="BF32" s="582"/>
      <c r="BG32" s="132"/>
      <c r="BH32" s="33"/>
      <c r="BI32" s="47"/>
      <c r="BJ32" s="47"/>
      <c r="BK32" s="47"/>
      <c r="BL32" s="6"/>
      <c r="BP32" s="59"/>
      <c r="BQ32" s="59"/>
      <c r="BR32" s="59"/>
      <c r="BS32" s="60"/>
      <c r="BT32" s="60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H32" s="61"/>
      <c r="CI32" s="61"/>
      <c r="CJ32" s="61"/>
      <c r="CK32" s="61"/>
      <c r="CL32" s="61"/>
      <c r="CM32" s="7"/>
      <c r="CS32" s="2"/>
      <c r="CT32" s="2"/>
      <c r="CU32" s="2"/>
      <c r="CV32" s="2"/>
      <c r="CW32" s="2"/>
    </row>
    <row r="33" spans="2:101" ht="18" customHeight="1">
      <c r="B33" s="610">
        <v>8</v>
      </c>
      <c r="C33" s="611"/>
      <c r="D33" s="562" t="e">
        <f>Ergebniseingabe!#REF!</f>
        <v>#REF!</v>
      </c>
      <c r="E33" s="563"/>
      <c r="F33" s="614"/>
      <c r="G33" s="562" t="e">
        <f>Ergebniseingabe!#REF!</f>
        <v>#REF!</v>
      </c>
      <c r="H33" s="563"/>
      <c r="I33" s="563"/>
      <c r="J33" s="563"/>
      <c r="K33" s="564" t="e">
        <f>Ergebniseingabe!#REF!</f>
        <v>#REF!</v>
      </c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0"/>
      <c r="AF33" s="94" t="s">
        <v>23</v>
      </c>
      <c r="AG33" s="530" t="e">
        <f>Ergebniseingabe!#REF!</f>
        <v>#REF!</v>
      </c>
      <c r="AH33" s="530"/>
      <c r="AI33" s="530"/>
      <c r="AJ33" s="530"/>
      <c r="AK33" s="530"/>
      <c r="AL33" s="530"/>
      <c r="AM33" s="530"/>
      <c r="AN33" s="530"/>
      <c r="AO33" s="530"/>
      <c r="AP33" s="530"/>
      <c r="AQ33" s="530"/>
      <c r="AR33" s="530"/>
      <c r="AS33" s="530"/>
      <c r="AT33" s="530"/>
      <c r="AU33" s="530"/>
      <c r="AV33" s="530"/>
      <c r="AW33" s="530"/>
      <c r="AX33" s="530"/>
      <c r="AY33" s="530"/>
      <c r="AZ33" s="530"/>
      <c r="BA33" s="531"/>
      <c r="BB33" s="532" t="e">
        <f>IF(Ergebniseingabe!#REF!="","",Ergebniseingabe!#REF!)</f>
        <v>#REF!</v>
      </c>
      <c r="BC33" s="533"/>
      <c r="BD33" s="533"/>
      <c r="BE33" s="582" t="e">
        <f>IF(Ergebniseingabe!#REF!="","",Ergebniseingabe!#REF!)</f>
        <v>#REF!</v>
      </c>
      <c r="BF33" s="582"/>
      <c r="BG33" s="132"/>
      <c r="BH33" s="33"/>
      <c r="BI33" s="47"/>
      <c r="BJ33" s="47"/>
      <c r="BK33" s="47"/>
      <c r="BL33" s="6"/>
      <c r="BP33" s="59"/>
      <c r="BQ33" s="59"/>
      <c r="BR33" s="59"/>
      <c r="BS33" s="60"/>
      <c r="BT33" s="60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H33" s="61"/>
      <c r="CI33" s="61"/>
      <c r="CJ33" s="61"/>
      <c r="CK33" s="61"/>
      <c r="CL33" s="61"/>
      <c r="CM33" s="7"/>
      <c r="CS33" s="2"/>
      <c r="CT33" s="2"/>
      <c r="CU33" s="2"/>
      <c r="CV33" s="2"/>
      <c r="CW33" s="2"/>
    </row>
    <row r="34" spans="2:101" ht="18" customHeight="1">
      <c r="B34" s="612">
        <v>9</v>
      </c>
      <c r="C34" s="613"/>
      <c r="D34" s="562" t="str">
        <f>Ergebniseingabe!D35</f>
        <v>A</v>
      </c>
      <c r="E34" s="563"/>
      <c r="F34" s="614"/>
      <c r="G34" s="562">
        <f>Ergebniseingabe!G35</f>
        <v>0.46875</v>
      </c>
      <c r="H34" s="563"/>
      <c r="I34" s="563"/>
      <c r="J34" s="563"/>
      <c r="K34" s="564" t="str">
        <f>Ergebniseingabe!K35</f>
        <v>SV Wacker Burghausen</v>
      </c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94" t="s">
        <v>23</v>
      </c>
      <c r="AG34" s="530" t="str">
        <f>Ergebniseingabe!AG35</f>
        <v>FC Perach / TSV Winhöring</v>
      </c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1"/>
      <c r="BB34" s="532">
        <f>IF(Ergebniseingabe!BB35="","",Ergebniseingabe!BB35)</f>
      </c>
      <c r="BC34" s="533"/>
      <c r="BD34" s="533"/>
      <c r="BE34" s="582">
        <f>IF(Ergebniseingabe!BE35="","",Ergebniseingabe!BE35)</f>
      </c>
      <c r="BF34" s="582"/>
      <c r="BG34" s="132"/>
      <c r="BH34" s="33"/>
      <c r="BI34" s="47"/>
      <c r="BJ34" s="47"/>
      <c r="BK34" s="47"/>
      <c r="BL34" s="6"/>
      <c r="BP34" s="59"/>
      <c r="BQ34" s="59"/>
      <c r="BR34" s="59"/>
      <c r="BS34" s="60"/>
      <c r="BT34" s="60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61"/>
      <c r="CI34" s="61"/>
      <c r="CJ34" s="61"/>
      <c r="CK34" s="61"/>
      <c r="CL34" s="61"/>
      <c r="CM34" s="7"/>
      <c r="CS34" s="2"/>
      <c r="CT34" s="2"/>
      <c r="CU34" s="2"/>
      <c r="CV34" s="2"/>
      <c r="CW34" s="2"/>
    </row>
    <row r="35" spans="2:101" ht="18" customHeight="1">
      <c r="B35" s="610">
        <v>10</v>
      </c>
      <c r="C35" s="611"/>
      <c r="D35" s="562" t="str">
        <f>Ergebniseingabe!D36</f>
        <v>B</v>
      </c>
      <c r="E35" s="563"/>
      <c r="F35" s="614"/>
      <c r="G35" s="562">
        <f>Ergebniseingabe!G36</f>
        <v>0.46875</v>
      </c>
      <c r="H35" s="563"/>
      <c r="I35" s="563"/>
      <c r="J35" s="563"/>
      <c r="K35" s="564" t="str">
        <f>Ergebniseingabe!K36</f>
        <v>SpVgg Kaufbeuern</v>
      </c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0"/>
      <c r="AE35" s="530"/>
      <c r="AF35" s="94" t="s">
        <v>23</v>
      </c>
      <c r="AG35" s="530" t="str">
        <f>Ergebniseingabe!AG36</f>
        <v>SC Fürstenfeldbruck</v>
      </c>
      <c r="AH35" s="530"/>
      <c r="AI35" s="530"/>
      <c r="AJ35" s="530"/>
      <c r="AK35" s="530"/>
      <c r="AL35" s="530"/>
      <c r="AM35" s="530"/>
      <c r="AN35" s="530"/>
      <c r="AO35" s="530"/>
      <c r="AP35" s="530"/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1"/>
      <c r="BB35" s="532">
        <f>IF(Ergebniseingabe!BB36="","",Ergebniseingabe!BB36)</f>
      </c>
      <c r="BC35" s="533"/>
      <c r="BD35" s="533"/>
      <c r="BE35" s="582">
        <f>IF(Ergebniseingabe!BE36="","",Ergebniseingabe!BE36)</f>
      </c>
      <c r="BF35" s="582"/>
      <c r="BG35" s="132"/>
      <c r="BH35" s="33"/>
      <c r="BI35" s="47"/>
      <c r="BJ35" s="47"/>
      <c r="BK35" s="47"/>
      <c r="BL35" s="6"/>
      <c r="BP35" s="59"/>
      <c r="BQ35" s="59"/>
      <c r="BR35" s="59"/>
      <c r="BS35" s="60"/>
      <c r="BT35" s="60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H35" s="61"/>
      <c r="CI35" s="61"/>
      <c r="CJ35" s="61"/>
      <c r="CK35" s="61"/>
      <c r="CL35" s="61"/>
      <c r="CM35" s="7"/>
      <c r="CS35" s="2"/>
      <c r="CT35" s="2"/>
      <c r="CU35" s="2"/>
      <c r="CV35" s="2"/>
      <c r="CW35" s="2"/>
    </row>
    <row r="36" spans="2:101" ht="18" customHeight="1">
      <c r="B36" s="612">
        <v>11</v>
      </c>
      <c r="C36" s="613"/>
      <c r="D36" s="562" t="str">
        <f>Ergebniseingabe!D37</f>
        <v>A</v>
      </c>
      <c r="E36" s="563"/>
      <c r="F36" s="614"/>
      <c r="G36" s="562">
        <f>Ergebniseingabe!G37</f>
        <v>0.4861111111111111</v>
      </c>
      <c r="H36" s="563"/>
      <c r="I36" s="563"/>
      <c r="J36" s="563"/>
      <c r="K36" s="564" t="str">
        <f>Ergebniseingabe!K37</f>
        <v>FC Wacker Innsbruck</v>
      </c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94" t="s">
        <v>23</v>
      </c>
      <c r="AG36" s="530" t="str">
        <f>Ergebniseingabe!AG37</f>
        <v>SV Grödig (Austria)</v>
      </c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1"/>
      <c r="BB36" s="532">
        <f>IF(Ergebniseingabe!BB37="","",Ergebniseingabe!BB37)</f>
      </c>
      <c r="BC36" s="533"/>
      <c r="BD36" s="533"/>
      <c r="BE36" s="582">
        <f>IF(Ergebniseingabe!BE37="","",Ergebniseingabe!BE37)</f>
      </c>
      <c r="BF36" s="582"/>
      <c r="BG36" s="132"/>
      <c r="BH36" s="33"/>
      <c r="BI36" s="47"/>
      <c r="BJ36" s="47"/>
      <c r="BK36" s="47"/>
      <c r="BL36" s="6"/>
      <c r="BP36" s="59"/>
      <c r="BQ36" s="59"/>
      <c r="BR36" s="59"/>
      <c r="BS36" s="60"/>
      <c r="BT36" s="60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H36" s="61"/>
      <c r="CI36" s="61"/>
      <c r="CJ36" s="61"/>
      <c r="CK36" s="61"/>
      <c r="CL36" s="61"/>
      <c r="CM36" s="7"/>
      <c r="CS36" s="2"/>
      <c r="CT36" s="2"/>
      <c r="CU36" s="2"/>
      <c r="CV36" s="2"/>
      <c r="CW36" s="2"/>
    </row>
    <row r="37" spans="2:101" ht="18" customHeight="1">
      <c r="B37" s="610">
        <v>12</v>
      </c>
      <c r="C37" s="611"/>
      <c r="D37" s="562" t="str">
        <f>Ergebniseingabe!D38</f>
        <v>B</v>
      </c>
      <c r="E37" s="563"/>
      <c r="F37" s="614"/>
      <c r="G37" s="562">
        <f>Ergebniseingabe!G38</f>
        <v>0.4861111111111111</v>
      </c>
      <c r="H37" s="563"/>
      <c r="I37" s="563"/>
      <c r="J37" s="563"/>
      <c r="K37" s="564" t="str">
        <f>Ergebniseingabe!K38</f>
        <v>DFI Bad Aibling</v>
      </c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94" t="s">
        <v>23</v>
      </c>
      <c r="AG37" s="530" t="str">
        <f>Ergebniseingabe!AG38</f>
        <v>JFG Oberes Rottal</v>
      </c>
      <c r="AH37" s="530"/>
      <c r="AI37" s="530"/>
      <c r="AJ37" s="530"/>
      <c r="AK37" s="530"/>
      <c r="AL37" s="530"/>
      <c r="AM37" s="530"/>
      <c r="AN37" s="530"/>
      <c r="AO37" s="530"/>
      <c r="AP37" s="530"/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  <c r="BA37" s="531"/>
      <c r="BB37" s="532">
        <f>IF(Ergebniseingabe!BB38="","",Ergebniseingabe!BB38)</f>
      </c>
      <c r="BC37" s="533"/>
      <c r="BD37" s="533"/>
      <c r="BE37" s="582">
        <f>IF(Ergebniseingabe!BE38="","",Ergebniseingabe!BE38)</f>
      </c>
      <c r="BF37" s="582"/>
      <c r="BG37" s="132"/>
      <c r="BH37" s="33"/>
      <c r="BI37" s="47"/>
      <c r="BJ37" s="47"/>
      <c r="BK37" s="47"/>
      <c r="BL37" s="6"/>
      <c r="BP37" s="59"/>
      <c r="BQ37" s="59"/>
      <c r="BR37" s="59"/>
      <c r="BS37" s="60"/>
      <c r="BT37" s="60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H37" s="61"/>
      <c r="CI37" s="61"/>
      <c r="CJ37" s="61"/>
      <c r="CK37" s="61"/>
      <c r="CL37" s="61"/>
      <c r="CM37" s="7"/>
      <c r="CS37" s="2"/>
      <c r="CT37" s="2"/>
      <c r="CU37" s="2"/>
      <c r="CV37" s="2"/>
      <c r="CW37" s="2"/>
    </row>
    <row r="38" spans="2:101" ht="18" customHeight="1">
      <c r="B38" s="610">
        <v>13</v>
      </c>
      <c r="C38" s="611"/>
      <c r="D38" s="562" t="e">
        <f>Ergebniseingabe!#REF!</f>
        <v>#REF!</v>
      </c>
      <c r="E38" s="563"/>
      <c r="F38" s="614"/>
      <c r="G38" s="562" t="e">
        <f>Ergebniseingabe!#REF!</f>
        <v>#REF!</v>
      </c>
      <c r="H38" s="563"/>
      <c r="I38" s="563"/>
      <c r="J38" s="563"/>
      <c r="K38" s="564" t="e">
        <f>Ergebniseingabe!#REF!</f>
        <v>#REF!</v>
      </c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94" t="s">
        <v>23</v>
      </c>
      <c r="AG38" s="530" t="e">
        <f>Ergebniseingabe!#REF!</f>
        <v>#REF!</v>
      </c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1"/>
      <c r="BB38" s="532" t="e">
        <f>IF(Ergebniseingabe!#REF!="","",Ergebniseingabe!#REF!)</f>
        <v>#REF!</v>
      </c>
      <c r="BC38" s="533"/>
      <c r="BD38" s="533"/>
      <c r="BE38" s="582" t="e">
        <f>IF(Ergebniseingabe!#REF!="","",Ergebniseingabe!#REF!)</f>
        <v>#REF!</v>
      </c>
      <c r="BF38" s="582"/>
      <c r="BG38" s="132"/>
      <c r="BH38" s="33"/>
      <c r="BI38" s="47"/>
      <c r="BJ38" s="47"/>
      <c r="BK38" s="47"/>
      <c r="BL38" s="6"/>
      <c r="BP38" s="59"/>
      <c r="BQ38" s="59"/>
      <c r="BR38" s="59"/>
      <c r="BS38" s="60"/>
      <c r="BT38" s="60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H38" s="61"/>
      <c r="CI38" s="61"/>
      <c r="CJ38" s="61"/>
      <c r="CK38" s="61"/>
      <c r="CL38" s="61"/>
      <c r="CM38" s="7"/>
      <c r="CS38" s="2"/>
      <c r="CT38" s="2"/>
      <c r="CU38" s="2"/>
      <c r="CV38" s="2"/>
      <c r="CW38" s="2"/>
    </row>
    <row r="39" spans="2:101" ht="18" customHeight="1">
      <c r="B39" s="610">
        <v>14</v>
      </c>
      <c r="C39" s="611"/>
      <c r="D39" s="562" t="e">
        <f>Ergebniseingabe!#REF!</f>
        <v>#REF!</v>
      </c>
      <c r="E39" s="563"/>
      <c r="F39" s="614"/>
      <c r="G39" s="562" t="e">
        <f>Ergebniseingabe!#REF!</f>
        <v>#REF!</v>
      </c>
      <c r="H39" s="563"/>
      <c r="I39" s="563"/>
      <c r="J39" s="563"/>
      <c r="K39" s="564" t="e">
        <f>Ergebniseingabe!#REF!</f>
        <v>#REF!</v>
      </c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94" t="s">
        <v>23</v>
      </c>
      <c r="AG39" s="530" t="e">
        <f>Ergebniseingabe!#REF!</f>
        <v>#REF!</v>
      </c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0"/>
      <c r="AS39" s="530"/>
      <c r="AT39" s="530"/>
      <c r="AU39" s="530"/>
      <c r="AV39" s="530"/>
      <c r="AW39" s="530"/>
      <c r="AX39" s="530"/>
      <c r="AY39" s="530"/>
      <c r="AZ39" s="530"/>
      <c r="BA39" s="531"/>
      <c r="BB39" s="532" t="e">
        <f>IF(Ergebniseingabe!#REF!="","",Ergebniseingabe!#REF!)</f>
        <v>#REF!</v>
      </c>
      <c r="BC39" s="533"/>
      <c r="BD39" s="533"/>
      <c r="BE39" s="582" t="e">
        <f>IF(Ergebniseingabe!#REF!="","",Ergebniseingabe!#REF!)</f>
        <v>#REF!</v>
      </c>
      <c r="BF39" s="582"/>
      <c r="BG39" s="132"/>
      <c r="BH39" s="33"/>
      <c r="BI39" s="47"/>
      <c r="BJ39" s="47"/>
      <c r="BK39" s="47"/>
      <c r="BL39" s="6"/>
      <c r="BP39" s="59"/>
      <c r="BQ39" s="59"/>
      <c r="BR39" s="59"/>
      <c r="BS39" s="60"/>
      <c r="BT39" s="60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H39" s="61"/>
      <c r="CI39" s="61"/>
      <c r="CJ39" s="61"/>
      <c r="CK39" s="61"/>
      <c r="CL39" s="61"/>
      <c r="CM39" s="7"/>
      <c r="CS39" s="2"/>
      <c r="CT39" s="2"/>
      <c r="CU39" s="2"/>
      <c r="CV39" s="2"/>
      <c r="CW39" s="2"/>
    </row>
    <row r="40" spans="2:101" ht="18" customHeight="1">
      <c r="B40" s="612">
        <v>15</v>
      </c>
      <c r="C40" s="613"/>
      <c r="D40" s="562" t="str">
        <f>Ergebniseingabe!D39</f>
        <v>A</v>
      </c>
      <c r="E40" s="563"/>
      <c r="F40" s="614"/>
      <c r="G40" s="562">
        <f>Ergebniseingabe!G39</f>
        <v>0.5034722222222222</v>
      </c>
      <c r="H40" s="563"/>
      <c r="I40" s="563"/>
      <c r="J40" s="563"/>
      <c r="K40" s="564" t="str">
        <f>Ergebniseingabe!K39</f>
        <v>SV Wacker Burghausen</v>
      </c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94" t="s">
        <v>23</v>
      </c>
      <c r="AG40" s="530" t="str">
        <f>Ergebniseingabe!AG39</f>
        <v>FC Bayern München</v>
      </c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30"/>
      <c r="AU40" s="530"/>
      <c r="AV40" s="530"/>
      <c r="AW40" s="530"/>
      <c r="AX40" s="530"/>
      <c r="AY40" s="530"/>
      <c r="AZ40" s="530"/>
      <c r="BA40" s="531"/>
      <c r="BB40" s="532">
        <f>IF(Ergebniseingabe!BB39="","",Ergebniseingabe!BB39)</f>
      </c>
      <c r="BC40" s="533"/>
      <c r="BD40" s="533"/>
      <c r="BE40" s="582">
        <f>IF(Ergebniseingabe!BE39="","",Ergebniseingabe!BE39)</f>
      </c>
      <c r="BF40" s="582"/>
      <c r="BG40" s="132"/>
      <c r="BH40" s="33"/>
      <c r="BI40" s="47"/>
      <c r="BJ40" s="47"/>
      <c r="BK40" s="47"/>
      <c r="BL40" s="6"/>
      <c r="BP40" s="59"/>
      <c r="BQ40" s="59"/>
      <c r="BR40" s="59"/>
      <c r="BS40" s="60"/>
      <c r="BT40" s="60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H40" s="61"/>
      <c r="CI40" s="61"/>
      <c r="CJ40" s="61"/>
      <c r="CK40" s="61"/>
      <c r="CL40" s="61"/>
      <c r="CM40" s="7"/>
      <c r="CS40" s="2"/>
      <c r="CT40" s="2"/>
      <c r="CU40" s="2"/>
      <c r="CV40" s="2"/>
      <c r="CW40" s="2"/>
    </row>
    <row r="41" spans="2:101" ht="18" customHeight="1">
      <c r="B41" s="610">
        <v>16</v>
      </c>
      <c r="C41" s="611"/>
      <c r="D41" s="562" t="str">
        <f>Ergebniseingabe!D40</f>
        <v>B</v>
      </c>
      <c r="E41" s="563"/>
      <c r="F41" s="614"/>
      <c r="G41" s="562">
        <f>Ergebniseingabe!G40</f>
        <v>0.5034722222222222</v>
      </c>
      <c r="H41" s="563"/>
      <c r="I41" s="563"/>
      <c r="J41" s="563"/>
      <c r="K41" s="564" t="str">
        <f>Ergebniseingabe!K40</f>
        <v>Spvgg Unterhaching</v>
      </c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94" t="s">
        <v>23</v>
      </c>
      <c r="AG41" s="530" t="str">
        <f>Ergebniseingabe!AG40</f>
        <v>SpVgg Kaufbeuern</v>
      </c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1"/>
      <c r="BB41" s="532">
        <f>IF(Ergebniseingabe!BB40="","",Ergebniseingabe!BB40)</f>
      </c>
      <c r="BC41" s="533"/>
      <c r="BD41" s="533"/>
      <c r="BE41" s="582">
        <f>IF(Ergebniseingabe!BE40="","",Ergebniseingabe!BE40)</f>
      </c>
      <c r="BF41" s="582"/>
      <c r="BG41" s="132"/>
      <c r="BH41" s="33"/>
      <c r="BI41" s="47"/>
      <c r="BJ41" s="47"/>
      <c r="BK41" s="47"/>
      <c r="BL41" s="6"/>
      <c r="BP41" s="59"/>
      <c r="BQ41" s="59"/>
      <c r="BR41" s="59"/>
      <c r="BS41" s="60"/>
      <c r="BT41" s="60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H41" s="61"/>
      <c r="CI41" s="61"/>
      <c r="CJ41" s="61"/>
      <c r="CK41" s="61"/>
      <c r="CL41" s="61"/>
      <c r="CM41" s="7"/>
      <c r="CS41" s="2"/>
      <c r="CT41" s="2"/>
      <c r="CU41" s="2"/>
      <c r="CV41" s="2"/>
      <c r="CW41" s="2"/>
    </row>
    <row r="42" spans="2:101" ht="18" customHeight="1">
      <c r="B42" s="612">
        <v>17</v>
      </c>
      <c r="C42" s="613"/>
      <c r="D42" s="562" t="str">
        <f>Ergebniseingabe!D41</f>
        <v>A</v>
      </c>
      <c r="E42" s="563"/>
      <c r="F42" s="614"/>
      <c r="G42" s="562">
        <f>Ergebniseingabe!G41</f>
        <v>0.5208333333333334</v>
      </c>
      <c r="H42" s="563"/>
      <c r="I42" s="563"/>
      <c r="J42" s="563"/>
      <c r="K42" s="564" t="str">
        <f>Ergebniseingabe!K41</f>
        <v>FC Perach / TSV Winhöring</v>
      </c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94" t="s">
        <v>23</v>
      </c>
      <c r="AG42" s="530" t="str">
        <f>Ergebniseingabe!AG41</f>
        <v>FC Wacker Innsbruck</v>
      </c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1"/>
      <c r="BB42" s="532">
        <f>IF(Ergebniseingabe!BB41="","",Ergebniseingabe!BB41)</f>
      </c>
      <c r="BC42" s="533"/>
      <c r="BD42" s="533"/>
      <c r="BE42" s="582">
        <f>IF(Ergebniseingabe!BE41="","",Ergebniseingabe!BE41)</f>
      </c>
      <c r="BF42" s="582"/>
      <c r="BG42" s="132"/>
      <c r="BH42" s="33"/>
      <c r="BI42" s="47"/>
      <c r="BJ42" s="47"/>
      <c r="BK42" s="47"/>
      <c r="BL42" s="6"/>
      <c r="BP42" s="59"/>
      <c r="BQ42" s="59"/>
      <c r="BR42" s="59"/>
      <c r="BS42" s="60"/>
      <c r="BT42" s="60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H42" s="61"/>
      <c r="CI42" s="61"/>
      <c r="CJ42" s="61"/>
      <c r="CK42" s="61"/>
      <c r="CL42" s="61"/>
      <c r="CM42" s="7"/>
      <c r="CS42" s="2"/>
      <c r="CT42" s="2"/>
      <c r="CU42" s="2"/>
      <c r="CV42" s="2"/>
      <c r="CW42" s="2"/>
    </row>
    <row r="43" spans="2:101" ht="18" customHeight="1">
      <c r="B43" s="610">
        <v>18</v>
      </c>
      <c r="C43" s="611"/>
      <c r="D43" s="562" t="str">
        <f>Ergebniseingabe!D42</f>
        <v>B</v>
      </c>
      <c r="E43" s="563"/>
      <c r="F43" s="614"/>
      <c r="G43" s="562">
        <f>Ergebniseingabe!G42</f>
        <v>0.5208333333333334</v>
      </c>
      <c r="H43" s="563"/>
      <c r="I43" s="563"/>
      <c r="J43" s="563"/>
      <c r="K43" s="564" t="str">
        <f>Ergebniseingabe!K42</f>
        <v>SC Fürstenfeldbruck</v>
      </c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94" t="s">
        <v>23</v>
      </c>
      <c r="AG43" s="530" t="str">
        <f>Ergebniseingabe!AG42</f>
        <v>JFG Oberes Rottal</v>
      </c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1"/>
      <c r="BB43" s="532">
        <f>IF(Ergebniseingabe!BB42="","",Ergebniseingabe!BB42)</f>
      </c>
      <c r="BC43" s="533"/>
      <c r="BD43" s="533"/>
      <c r="BE43" s="582">
        <f>IF(Ergebniseingabe!BE42="","",Ergebniseingabe!BE42)</f>
      </c>
      <c r="BF43" s="582"/>
      <c r="BG43" s="132"/>
      <c r="BH43" s="33"/>
      <c r="BI43" s="47"/>
      <c r="BJ43" s="47"/>
      <c r="BK43" s="47"/>
      <c r="BL43" s="6"/>
      <c r="BP43" s="59"/>
      <c r="BQ43" s="59"/>
      <c r="BR43" s="59"/>
      <c r="BS43" s="60"/>
      <c r="BT43" s="60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H43" s="61"/>
      <c r="CI43" s="61"/>
      <c r="CJ43" s="61"/>
      <c r="CK43" s="61"/>
      <c r="CL43" s="61"/>
      <c r="CM43" s="7"/>
      <c r="CS43" s="2"/>
      <c r="CT43" s="2"/>
      <c r="CU43" s="2"/>
      <c r="CV43" s="2"/>
      <c r="CW43" s="2"/>
    </row>
    <row r="44" spans="2:101" ht="18" customHeight="1">
      <c r="B44" s="610">
        <v>19</v>
      </c>
      <c r="C44" s="611"/>
      <c r="D44" s="562" t="e">
        <f>Ergebniseingabe!#REF!</f>
        <v>#REF!</v>
      </c>
      <c r="E44" s="563"/>
      <c r="F44" s="614"/>
      <c r="G44" s="562" t="e">
        <f>Ergebniseingabe!#REF!</f>
        <v>#REF!</v>
      </c>
      <c r="H44" s="563"/>
      <c r="I44" s="563"/>
      <c r="J44" s="563"/>
      <c r="K44" s="564" t="e">
        <f>Ergebniseingabe!#REF!</f>
        <v>#REF!</v>
      </c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94" t="s">
        <v>23</v>
      </c>
      <c r="AG44" s="530" t="e">
        <f>Ergebniseingabe!#REF!</f>
        <v>#REF!</v>
      </c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1"/>
      <c r="BB44" s="532" t="e">
        <f>IF(Ergebniseingabe!#REF!="","",Ergebniseingabe!#REF!)</f>
        <v>#REF!</v>
      </c>
      <c r="BC44" s="533"/>
      <c r="BD44" s="533"/>
      <c r="BE44" s="582" t="e">
        <f>IF(Ergebniseingabe!#REF!="","",Ergebniseingabe!#REF!)</f>
        <v>#REF!</v>
      </c>
      <c r="BF44" s="582"/>
      <c r="BG44" s="132"/>
      <c r="BH44" s="33"/>
      <c r="BI44" s="47"/>
      <c r="BJ44" s="47"/>
      <c r="BK44" s="47"/>
      <c r="BL44" s="6"/>
      <c r="BP44" s="59"/>
      <c r="BQ44" s="59"/>
      <c r="BR44" s="59"/>
      <c r="BS44" s="60"/>
      <c r="BT44" s="60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H44" s="61"/>
      <c r="CI44" s="61"/>
      <c r="CJ44" s="61"/>
      <c r="CK44" s="61"/>
      <c r="CL44" s="61"/>
      <c r="CM44" s="7"/>
      <c r="CS44" s="2"/>
      <c r="CT44" s="2"/>
      <c r="CU44" s="2"/>
      <c r="CV44" s="2"/>
      <c r="CW44" s="2"/>
    </row>
    <row r="45" spans="2:101" ht="18" customHeight="1">
      <c r="B45" s="610">
        <v>20</v>
      </c>
      <c r="C45" s="611"/>
      <c r="D45" s="562" t="e">
        <f>Ergebniseingabe!#REF!</f>
        <v>#REF!</v>
      </c>
      <c r="E45" s="563"/>
      <c r="F45" s="614"/>
      <c r="G45" s="562" t="e">
        <f>Ergebniseingabe!#REF!</f>
        <v>#REF!</v>
      </c>
      <c r="H45" s="563"/>
      <c r="I45" s="563"/>
      <c r="J45" s="563"/>
      <c r="K45" s="564" t="e">
        <f>Ergebniseingabe!#REF!</f>
        <v>#REF!</v>
      </c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94" t="s">
        <v>23</v>
      </c>
      <c r="AG45" s="530" t="e">
        <f>Ergebniseingabe!#REF!</f>
        <v>#REF!</v>
      </c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1"/>
      <c r="BB45" s="532" t="e">
        <f>IF(Ergebniseingabe!#REF!="","",Ergebniseingabe!#REF!)</f>
        <v>#REF!</v>
      </c>
      <c r="BC45" s="533"/>
      <c r="BD45" s="533"/>
      <c r="BE45" s="582" t="e">
        <f>IF(Ergebniseingabe!#REF!="","",Ergebniseingabe!#REF!)</f>
        <v>#REF!</v>
      </c>
      <c r="BF45" s="582"/>
      <c r="BG45" s="132"/>
      <c r="BH45" s="33"/>
      <c r="BI45" s="47"/>
      <c r="BJ45" s="47"/>
      <c r="BK45" s="47"/>
      <c r="BL45" s="6"/>
      <c r="BP45" s="59"/>
      <c r="BQ45" s="59"/>
      <c r="BR45" s="59"/>
      <c r="BS45" s="60"/>
      <c r="BT45" s="60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6"/>
      <c r="CH45" s="6"/>
      <c r="CI45" s="6"/>
      <c r="CJ45" s="6"/>
      <c r="CK45" s="6"/>
      <c r="CL45" s="6"/>
      <c r="CM45" s="7"/>
      <c r="CS45" s="2"/>
      <c r="CT45" s="2"/>
      <c r="CU45" s="2"/>
      <c r="CV45" s="2"/>
      <c r="CW45" s="2"/>
    </row>
    <row r="46" spans="2:101" ht="18" customHeight="1">
      <c r="B46" s="612">
        <v>21</v>
      </c>
      <c r="C46" s="613"/>
      <c r="D46" s="562" t="str">
        <f>Ergebniseingabe!D43</f>
        <v>AB</v>
      </c>
      <c r="E46" s="563"/>
      <c r="F46" s="614"/>
      <c r="G46" s="562">
        <f>Ergebniseingabe!G43</f>
        <v>0.5381944444444445</v>
      </c>
      <c r="H46" s="563"/>
      <c r="I46" s="563"/>
      <c r="J46" s="563"/>
      <c r="K46" s="564" t="str">
        <f>Ergebniseingabe!K43</f>
        <v>                            45 Minuten Pause</v>
      </c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0"/>
      <c r="AE46" s="530"/>
      <c r="AF46" s="94" t="s">
        <v>23</v>
      </c>
      <c r="AG46" s="530">
        <f>Ergebniseingabe!AG43</f>
        <v>0</v>
      </c>
      <c r="AH46" s="530"/>
      <c r="AI46" s="530"/>
      <c r="AJ46" s="530"/>
      <c r="AK46" s="530"/>
      <c r="AL46" s="530"/>
      <c r="AM46" s="530"/>
      <c r="AN46" s="530"/>
      <c r="AO46" s="530"/>
      <c r="AP46" s="530"/>
      <c r="AQ46" s="530"/>
      <c r="AR46" s="530"/>
      <c r="AS46" s="530"/>
      <c r="AT46" s="530"/>
      <c r="AU46" s="530"/>
      <c r="AV46" s="530"/>
      <c r="AW46" s="530"/>
      <c r="AX46" s="530"/>
      <c r="AY46" s="530"/>
      <c r="AZ46" s="530"/>
      <c r="BA46" s="531"/>
      <c r="BB46" s="532">
        <f>IF(Ergebniseingabe!BB43="","",Ergebniseingabe!BB43)</f>
      </c>
      <c r="BC46" s="533"/>
      <c r="BD46" s="533"/>
      <c r="BE46" s="582">
        <f>IF(Ergebniseingabe!BE43="","",Ergebniseingabe!BE43)</f>
      </c>
      <c r="BF46" s="582"/>
      <c r="BG46" s="132"/>
      <c r="BH46" s="33"/>
      <c r="BI46" s="47"/>
      <c r="BJ46" s="47"/>
      <c r="BK46" s="47"/>
      <c r="BL46" s="6"/>
      <c r="BP46" s="59"/>
      <c r="BQ46" s="59"/>
      <c r="BR46" s="59"/>
      <c r="BS46" s="60"/>
      <c r="BT46" s="60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6"/>
      <c r="CH46" s="6"/>
      <c r="CI46" s="6"/>
      <c r="CJ46" s="6"/>
      <c r="CK46" s="6"/>
      <c r="CL46" s="6"/>
      <c r="CM46" s="7"/>
      <c r="CS46" s="2"/>
      <c r="CT46" s="2"/>
      <c r="CU46" s="2"/>
      <c r="CV46" s="2"/>
      <c r="CW46" s="2"/>
    </row>
    <row r="47" spans="2:101" ht="18" customHeight="1">
      <c r="B47" s="610">
        <v>22</v>
      </c>
      <c r="C47" s="611"/>
      <c r="D47" s="562" t="str">
        <f>Ergebniseingabe!D44</f>
        <v>A</v>
      </c>
      <c r="E47" s="563"/>
      <c r="F47" s="614"/>
      <c r="G47" s="562">
        <f>Ergebniseingabe!G44</f>
        <v>0.5694444444444444</v>
      </c>
      <c r="H47" s="563"/>
      <c r="I47" s="563"/>
      <c r="J47" s="563"/>
      <c r="K47" s="564" t="str">
        <f>Ergebniseingabe!K44</f>
        <v>FC Bayern München</v>
      </c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94" t="s">
        <v>23</v>
      </c>
      <c r="AG47" s="530" t="str">
        <f>Ergebniseingabe!AG44</f>
        <v>SV Grödig (Austria)</v>
      </c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30"/>
      <c r="AZ47" s="530"/>
      <c r="BA47" s="531"/>
      <c r="BB47" s="532">
        <f>IF(Ergebniseingabe!BB44="","",Ergebniseingabe!BB44)</f>
      </c>
      <c r="BC47" s="533"/>
      <c r="BD47" s="533"/>
      <c r="BE47" s="582">
        <f>IF(Ergebniseingabe!BE44="","",Ergebniseingabe!BE44)</f>
      </c>
      <c r="BF47" s="582"/>
      <c r="BG47" s="132"/>
      <c r="BH47" s="33"/>
      <c r="BI47" s="47"/>
      <c r="BJ47" s="47"/>
      <c r="BK47" s="47"/>
      <c r="BL47" s="6"/>
      <c r="BP47" s="59"/>
      <c r="BQ47" s="59"/>
      <c r="BR47" s="59"/>
      <c r="BS47" s="60"/>
      <c r="BT47" s="60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6"/>
      <c r="CH47" s="6"/>
      <c r="CI47" s="6"/>
      <c r="CJ47" s="6"/>
      <c r="CK47" s="6"/>
      <c r="CL47" s="6"/>
      <c r="CM47" s="7"/>
      <c r="CS47" s="2"/>
      <c r="CT47" s="2"/>
      <c r="CU47" s="2"/>
      <c r="CV47" s="2"/>
      <c r="CW47" s="2"/>
    </row>
    <row r="48" spans="2:101" ht="18" customHeight="1">
      <c r="B48" s="612">
        <v>23</v>
      </c>
      <c r="C48" s="613"/>
      <c r="D48" s="562" t="str">
        <f>Ergebniseingabe!D45</f>
        <v>B</v>
      </c>
      <c r="E48" s="563"/>
      <c r="F48" s="614"/>
      <c r="G48" s="562">
        <f>Ergebniseingabe!G45</f>
        <v>0.5694444444444444</v>
      </c>
      <c r="H48" s="563"/>
      <c r="I48" s="563"/>
      <c r="J48" s="563"/>
      <c r="K48" s="564">
        <f>Ergebniseingabe!K50</f>
        <v>0</v>
      </c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0"/>
      <c r="AE48" s="530"/>
      <c r="AF48" s="94" t="s">
        <v>23</v>
      </c>
      <c r="AG48" s="530">
        <f>Ergebniseingabe!AG50</f>
        <v>0</v>
      </c>
      <c r="AH48" s="530"/>
      <c r="AI48" s="530"/>
      <c r="AJ48" s="530"/>
      <c r="AK48" s="530"/>
      <c r="AL48" s="530"/>
      <c r="AM48" s="530"/>
      <c r="AN48" s="530"/>
      <c r="AO48" s="530"/>
      <c r="AP48" s="530"/>
      <c r="AQ48" s="530"/>
      <c r="AR48" s="530"/>
      <c r="AS48" s="530"/>
      <c r="AT48" s="530"/>
      <c r="AU48" s="530"/>
      <c r="AV48" s="530"/>
      <c r="AW48" s="530"/>
      <c r="AX48" s="530"/>
      <c r="AY48" s="530"/>
      <c r="AZ48" s="530"/>
      <c r="BA48" s="531"/>
      <c r="BB48" s="532">
        <f>IF(Ergebniseingabe!BB45="","",Ergebniseingabe!BB45)</f>
      </c>
      <c r="BC48" s="533"/>
      <c r="BD48" s="533"/>
      <c r="BE48" s="582">
        <f>IF(Ergebniseingabe!BE45="","",Ergebniseingabe!BE45)</f>
      </c>
      <c r="BF48" s="582"/>
      <c r="BG48" s="132"/>
      <c r="BH48" s="33"/>
      <c r="BI48" s="47"/>
      <c r="BJ48" s="47"/>
      <c r="BK48" s="47"/>
      <c r="BL48" s="6"/>
      <c r="BP48" s="59"/>
      <c r="BQ48" s="59"/>
      <c r="BR48" s="59"/>
      <c r="BS48" s="60"/>
      <c r="BT48" s="60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6"/>
      <c r="CH48" s="6"/>
      <c r="CI48" s="6"/>
      <c r="CJ48" s="6"/>
      <c r="CK48" s="6"/>
      <c r="CL48" s="6"/>
      <c r="CM48" s="7"/>
      <c r="CS48" s="2"/>
      <c r="CT48" s="2"/>
      <c r="CU48" s="2"/>
      <c r="CV48" s="2"/>
      <c r="CW48" s="2"/>
    </row>
    <row r="49" spans="2:101" ht="18" customHeight="1">
      <c r="B49" s="610">
        <v>24</v>
      </c>
      <c r="C49" s="611"/>
      <c r="D49" s="562" t="str">
        <f>Ergebniseingabe!D46</f>
        <v>A</v>
      </c>
      <c r="E49" s="563"/>
      <c r="F49" s="614"/>
      <c r="G49" s="562">
        <f>Ergebniseingabe!G46</f>
        <v>0.5868055555555556</v>
      </c>
      <c r="H49" s="563"/>
      <c r="I49" s="563"/>
      <c r="J49" s="563"/>
      <c r="K49" s="564" t="str">
        <f>Ergebniseingabe!K46</f>
        <v>FC Wacker Innsbruck</v>
      </c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94" t="s">
        <v>23</v>
      </c>
      <c r="AG49" s="530" t="str">
        <f>Ergebniseingabe!AG46</f>
        <v>SV Wacker Burghausen</v>
      </c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0"/>
      <c r="AS49" s="530"/>
      <c r="AT49" s="530"/>
      <c r="AU49" s="530"/>
      <c r="AV49" s="530"/>
      <c r="AW49" s="530"/>
      <c r="AX49" s="530"/>
      <c r="AY49" s="530"/>
      <c r="AZ49" s="530"/>
      <c r="BA49" s="531"/>
      <c r="BB49" s="532">
        <f>IF(Ergebniseingabe!BB46="","",Ergebniseingabe!BB46)</f>
      </c>
      <c r="BC49" s="533"/>
      <c r="BD49" s="533"/>
      <c r="BE49" s="582">
        <f>IF(Ergebniseingabe!BE46="","",Ergebniseingabe!BE46)</f>
      </c>
      <c r="BF49" s="582"/>
      <c r="BG49" s="132"/>
      <c r="BH49" s="33"/>
      <c r="BI49" s="47"/>
      <c r="BJ49" s="47"/>
      <c r="BK49" s="47"/>
      <c r="BL49" s="6"/>
      <c r="BP49" s="59"/>
      <c r="BQ49" s="59"/>
      <c r="BR49" s="59"/>
      <c r="BS49" s="60"/>
      <c r="BT49" s="60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6"/>
      <c r="CH49" s="6"/>
      <c r="CI49" s="6"/>
      <c r="CJ49" s="6"/>
      <c r="CK49" s="6"/>
      <c r="CL49" s="6"/>
      <c r="CM49" s="7"/>
      <c r="CS49" s="2"/>
      <c r="CT49" s="2"/>
      <c r="CU49" s="2"/>
      <c r="CV49" s="2"/>
      <c r="CW49" s="2"/>
    </row>
    <row r="50" spans="2:101" ht="18" customHeight="1">
      <c r="B50" s="610">
        <v>25</v>
      </c>
      <c r="C50" s="611"/>
      <c r="D50" s="562" t="e">
        <f>Ergebniseingabe!#REF!</f>
        <v>#REF!</v>
      </c>
      <c r="E50" s="563"/>
      <c r="F50" s="614"/>
      <c r="G50" s="562" t="e">
        <f>Ergebniseingabe!#REF!</f>
        <v>#REF!</v>
      </c>
      <c r="H50" s="563"/>
      <c r="I50" s="563"/>
      <c r="J50" s="563"/>
      <c r="K50" s="564" t="e">
        <f>Ergebniseingabe!#REF!</f>
        <v>#REF!</v>
      </c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0"/>
      <c r="AE50" s="530"/>
      <c r="AF50" s="94" t="s">
        <v>23</v>
      </c>
      <c r="AG50" s="530" t="e">
        <f>Ergebniseingabe!#REF!</f>
        <v>#REF!</v>
      </c>
      <c r="AH50" s="530"/>
      <c r="AI50" s="530"/>
      <c r="AJ50" s="530"/>
      <c r="AK50" s="530"/>
      <c r="AL50" s="530"/>
      <c r="AM50" s="530"/>
      <c r="AN50" s="530"/>
      <c r="AO50" s="530"/>
      <c r="AP50" s="530"/>
      <c r="AQ50" s="530"/>
      <c r="AR50" s="530"/>
      <c r="AS50" s="530"/>
      <c r="AT50" s="530"/>
      <c r="AU50" s="530"/>
      <c r="AV50" s="530"/>
      <c r="AW50" s="530"/>
      <c r="AX50" s="530"/>
      <c r="AY50" s="530"/>
      <c r="AZ50" s="530"/>
      <c r="BA50" s="531"/>
      <c r="BB50" s="532" t="e">
        <f>IF(Ergebniseingabe!#REF!="","",Ergebniseingabe!#REF!)</f>
        <v>#REF!</v>
      </c>
      <c r="BC50" s="533"/>
      <c r="BD50" s="533"/>
      <c r="BE50" s="582" t="e">
        <f>IF(Ergebniseingabe!#REF!="","",Ergebniseingabe!#REF!)</f>
        <v>#REF!</v>
      </c>
      <c r="BF50" s="582"/>
      <c r="BG50" s="132"/>
      <c r="BH50" s="33"/>
      <c r="BI50" s="47"/>
      <c r="BJ50" s="47"/>
      <c r="BK50" s="47"/>
      <c r="BL50" s="6"/>
      <c r="BP50" s="59"/>
      <c r="BQ50" s="59"/>
      <c r="BR50" s="59"/>
      <c r="BS50" s="60"/>
      <c r="BT50" s="60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6"/>
      <c r="CH50" s="6"/>
      <c r="CI50" s="6"/>
      <c r="CJ50" s="6"/>
      <c r="CK50" s="6"/>
      <c r="CL50" s="6"/>
      <c r="CM50" s="7"/>
      <c r="CS50" s="2"/>
      <c r="CT50" s="2"/>
      <c r="CU50" s="2"/>
      <c r="CV50" s="2"/>
      <c r="CW50" s="2"/>
    </row>
    <row r="51" spans="2:101" ht="18" customHeight="1">
      <c r="B51" s="610">
        <v>26</v>
      </c>
      <c r="C51" s="611"/>
      <c r="D51" s="562" t="e">
        <f>Ergebniseingabe!#REF!</f>
        <v>#REF!</v>
      </c>
      <c r="E51" s="563"/>
      <c r="F51" s="614"/>
      <c r="G51" s="562" t="e">
        <f>Ergebniseingabe!#REF!</f>
        <v>#REF!</v>
      </c>
      <c r="H51" s="563"/>
      <c r="I51" s="563"/>
      <c r="J51" s="563"/>
      <c r="K51" s="564" t="e">
        <f>Ergebniseingabe!#REF!</f>
        <v>#REF!</v>
      </c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  <c r="AF51" s="94" t="s">
        <v>23</v>
      </c>
      <c r="AG51" s="530" t="e">
        <f>Ergebniseingabe!#REF!</f>
        <v>#REF!</v>
      </c>
      <c r="AH51" s="530"/>
      <c r="AI51" s="530"/>
      <c r="AJ51" s="530"/>
      <c r="AK51" s="530"/>
      <c r="AL51" s="530"/>
      <c r="AM51" s="530"/>
      <c r="AN51" s="530"/>
      <c r="AO51" s="530"/>
      <c r="AP51" s="530"/>
      <c r="AQ51" s="530"/>
      <c r="AR51" s="530"/>
      <c r="AS51" s="530"/>
      <c r="AT51" s="530"/>
      <c r="AU51" s="530"/>
      <c r="AV51" s="530"/>
      <c r="AW51" s="530"/>
      <c r="AX51" s="530"/>
      <c r="AY51" s="530"/>
      <c r="AZ51" s="530"/>
      <c r="BA51" s="531"/>
      <c r="BB51" s="532" t="e">
        <f>IF(Ergebniseingabe!#REF!="","",Ergebniseingabe!#REF!)</f>
        <v>#REF!</v>
      </c>
      <c r="BC51" s="533"/>
      <c r="BD51" s="533"/>
      <c r="BE51" s="582" t="e">
        <f>IF(Ergebniseingabe!#REF!="","",Ergebniseingabe!#REF!)</f>
        <v>#REF!</v>
      </c>
      <c r="BF51" s="582"/>
      <c r="BG51" s="132"/>
      <c r="BH51" s="33"/>
      <c r="BI51" s="47"/>
      <c r="BJ51" s="47"/>
      <c r="BK51" s="47"/>
      <c r="BL51" s="6"/>
      <c r="BP51" s="59"/>
      <c r="BQ51" s="59"/>
      <c r="BR51" s="59"/>
      <c r="BS51" s="60"/>
      <c r="BT51" s="60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6"/>
      <c r="CH51" s="6"/>
      <c r="CI51" s="6"/>
      <c r="CJ51" s="6"/>
      <c r="CK51" s="6"/>
      <c r="CL51" s="6"/>
      <c r="CM51" s="7"/>
      <c r="CS51" s="2"/>
      <c r="CT51" s="2"/>
      <c r="CU51" s="2"/>
      <c r="CV51" s="2"/>
      <c r="CW51" s="2"/>
    </row>
    <row r="52" spans="2:101" ht="18" customHeight="1">
      <c r="B52" s="612">
        <v>27</v>
      </c>
      <c r="C52" s="613"/>
      <c r="D52" s="562" t="str">
        <f>Ergebniseingabe!D47</f>
        <v>B</v>
      </c>
      <c r="E52" s="563"/>
      <c r="F52" s="614"/>
      <c r="G52" s="562">
        <f>Ergebniseingabe!G47</f>
        <v>0.5868055555555556</v>
      </c>
      <c r="H52" s="563"/>
      <c r="I52" s="563"/>
      <c r="J52" s="563"/>
      <c r="K52" s="564" t="str">
        <f>Ergebniseingabe!K47</f>
        <v>Spvgg Unterhaching</v>
      </c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94" t="s">
        <v>23</v>
      </c>
      <c r="AG52" s="530" t="str">
        <f>Ergebniseingabe!AG47</f>
        <v>JFG Oberes Rottal</v>
      </c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  <c r="BA52" s="531"/>
      <c r="BB52" s="532">
        <f>IF(Ergebniseingabe!BB47="","",Ergebniseingabe!BB47)</f>
      </c>
      <c r="BC52" s="533"/>
      <c r="BD52" s="533"/>
      <c r="BE52" s="582">
        <f>IF(Ergebniseingabe!BE47="","",Ergebniseingabe!BE47)</f>
      </c>
      <c r="BF52" s="582"/>
      <c r="BG52" s="132"/>
      <c r="BH52" s="33"/>
      <c r="BI52" s="47"/>
      <c r="BJ52" s="47"/>
      <c r="BK52" s="47"/>
      <c r="BL52" s="6"/>
      <c r="BP52" s="59"/>
      <c r="BQ52" s="59"/>
      <c r="BR52" s="59"/>
      <c r="BS52" s="60"/>
      <c r="BT52" s="60"/>
      <c r="BX52" s="8"/>
      <c r="CE52" s="6"/>
      <c r="CF52" s="6"/>
      <c r="CG52" s="6"/>
      <c r="CH52" s="6"/>
      <c r="CI52" s="6"/>
      <c r="CJ52" s="6"/>
      <c r="CK52" s="6"/>
      <c r="CL52" s="6"/>
      <c r="CM52" s="7"/>
      <c r="CS52" s="2"/>
      <c r="CT52" s="2"/>
      <c r="CU52" s="2"/>
      <c r="CV52" s="2"/>
      <c r="CW52" s="2"/>
    </row>
    <row r="53" spans="2:101" ht="18" customHeight="1">
      <c r="B53" s="610">
        <v>28</v>
      </c>
      <c r="C53" s="611"/>
      <c r="D53" s="562" t="str">
        <f>Ergebniseingabe!D48</f>
        <v>A</v>
      </c>
      <c r="E53" s="563"/>
      <c r="F53" s="614"/>
      <c r="G53" s="562">
        <f>Ergebniseingabe!G48</f>
        <v>0.6041666666666667</v>
      </c>
      <c r="H53" s="563"/>
      <c r="I53" s="563"/>
      <c r="J53" s="563"/>
      <c r="K53" s="564" t="str">
        <f>Ergebniseingabe!K48</f>
        <v>FC Perach / TSV Winhöring</v>
      </c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94" t="s">
        <v>23</v>
      </c>
      <c r="AG53" s="530" t="str">
        <f>Ergebniseingabe!AG48</f>
        <v>SV Grödig (Austria)</v>
      </c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1"/>
      <c r="BB53" s="532">
        <f>IF(Ergebniseingabe!BB48="","",Ergebniseingabe!BB48)</f>
      </c>
      <c r="BC53" s="533"/>
      <c r="BD53" s="533"/>
      <c r="BE53" s="582">
        <f>IF(Ergebniseingabe!BE48="","",Ergebniseingabe!BE48)</f>
      </c>
      <c r="BF53" s="582"/>
      <c r="BG53" s="132"/>
      <c r="BH53" s="33"/>
      <c r="BI53" s="47"/>
      <c r="BJ53" s="47"/>
      <c r="BK53" s="47"/>
      <c r="BL53" s="6"/>
      <c r="BP53" s="59"/>
      <c r="BQ53" s="59"/>
      <c r="BR53" s="59"/>
      <c r="BS53" s="60"/>
      <c r="BT53" s="60"/>
      <c r="CE53" s="6"/>
      <c r="CF53" s="6"/>
      <c r="CG53" s="6"/>
      <c r="CH53" s="6"/>
      <c r="CI53" s="6"/>
      <c r="CJ53" s="6"/>
      <c r="CK53" s="6"/>
      <c r="CL53" s="6"/>
      <c r="CM53" s="7"/>
      <c r="CS53" s="2"/>
      <c r="CT53" s="2"/>
      <c r="CU53" s="2"/>
      <c r="CV53" s="2"/>
      <c r="CW53" s="2"/>
    </row>
    <row r="54" spans="2:101" ht="18" customHeight="1">
      <c r="B54" s="612">
        <v>29</v>
      </c>
      <c r="C54" s="613"/>
      <c r="D54" s="562" t="str">
        <f>Ergebniseingabe!D49</f>
        <v>B</v>
      </c>
      <c r="E54" s="563"/>
      <c r="F54" s="614"/>
      <c r="G54" s="562">
        <f>Ergebniseingabe!G49</f>
        <v>0.6041666666666667</v>
      </c>
      <c r="H54" s="563"/>
      <c r="I54" s="563"/>
      <c r="J54" s="563"/>
      <c r="K54" s="564" t="str">
        <f>Ergebniseingabe!K49</f>
        <v>SC Fürstenfeldbruck</v>
      </c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0"/>
      <c r="AE54" s="530"/>
      <c r="AF54" s="94" t="s">
        <v>23</v>
      </c>
      <c r="AG54" s="530" t="str">
        <f>Ergebniseingabe!AG49</f>
        <v>DFI Bad Aibling</v>
      </c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0"/>
      <c r="AX54" s="530"/>
      <c r="AY54" s="530"/>
      <c r="AZ54" s="530"/>
      <c r="BA54" s="531"/>
      <c r="BB54" s="532">
        <f>IF(Ergebniseingabe!BB49="","",Ergebniseingabe!BB49)</f>
      </c>
      <c r="BC54" s="533"/>
      <c r="BD54" s="533"/>
      <c r="BE54" s="582">
        <f>IF(Ergebniseingabe!BE49="","",Ergebniseingabe!BE49)</f>
      </c>
      <c r="BF54" s="582"/>
      <c r="BG54" s="132"/>
      <c r="BH54" s="33"/>
      <c r="BI54" s="47"/>
      <c r="BJ54" s="47"/>
      <c r="BK54" s="47"/>
      <c r="BL54" s="6"/>
      <c r="BP54" s="59"/>
      <c r="BQ54" s="59"/>
      <c r="BR54" s="59"/>
      <c r="BS54" s="60"/>
      <c r="BT54" s="60"/>
      <c r="CE54" s="6"/>
      <c r="CF54" s="6"/>
      <c r="CG54" s="6"/>
      <c r="CH54" s="6"/>
      <c r="CI54" s="6"/>
      <c r="CJ54" s="6"/>
      <c r="CK54" s="6"/>
      <c r="CL54" s="6"/>
      <c r="CM54" s="7"/>
      <c r="CS54" s="2"/>
      <c r="CT54" s="2"/>
      <c r="CU54" s="2"/>
      <c r="CV54" s="2"/>
      <c r="CW54" s="2"/>
    </row>
    <row r="55" spans="2:101" ht="18" customHeight="1" thickBot="1">
      <c r="B55" s="608">
        <v>30</v>
      </c>
      <c r="C55" s="609"/>
      <c r="D55" s="597">
        <f>Ergebniseingabe!D50</f>
        <v>0</v>
      </c>
      <c r="E55" s="598"/>
      <c r="F55" s="599"/>
      <c r="G55" s="597">
        <f>Ergebniseingabe!G50</f>
        <v>0.6215277777777779</v>
      </c>
      <c r="H55" s="598"/>
      <c r="I55" s="598"/>
      <c r="J55" s="599"/>
      <c r="K55" s="607" t="e">
        <f>Ergebniseingabe!#REF!</f>
        <v>#REF!</v>
      </c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95" t="s">
        <v>23</v>
      </c>
      <c r="AG55" s="589" t="e">
        <f>Ergebniseingabe!#REF!</f>
        <v>#REF!</v>
      </c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89"/>
      <c r="AS55" s="589"/>
      <c r="AT55" s="589"/>
      <c r="AU55" s="589"/>
      <c r="AV55" s="589"/>
      <c r="AW55" s="589"/>
      <c r="AX55" s="589"/>
      <c r="AY55" s="589"/>
      <c r="AZ55" s="589"/>
      <c r="BA55" s="590"/>
      <c r="BB55" s="591">
        <f>IF(Ergebniseingabe!BB50="","",Ergebniseingabe!BB50)</f>
      </c>
      <c r="BC55" s="592"/>
      <c r="BD55" s="592"/>
      <c r="BE55" s="588">
        <f>IF(Ergebniseingabe!BE50="","",Ergebniseingabe!BE50)</f>
      </c>
      <c r="BF55" s="588"/>
      <c r="BG55" s="132"/>
      <c r="BH55" s="33"/>
      <c r="BI55" s="47"/>
      <c r="BJ55" s="47"/>
      <c r="BK55" s="47"/>
      <c r="BL55" s="6"/>
      <c r="BP55" s="59"/>
      <c r="BQ55" s="59"/>
      <c r="BR55" s="59"/>
      <c r="BS55" s="60"/>
      <c r="BT55" s="60"/>
      <c r="CE55" s="6"/>
      <c r="CF55" s="6"/>
      <c r="CG55" s="6"/>
      <c r="CH55" s="6"/>
      <c r="CI55" s="6"/>
      <c r="CJ55" s="6"/>
      <c r="CK55" s="6"/>
      <c r="CL55" s="6"/>
      <c r="CM55" s="7"/>
      <c r="CS55" s="2"/>
      <c r="CT55" s="2"/>
      <c r="CU55" s="2"/>
      <c r="CV55" s="2"/>
      <c r="CW55" s="2"/>
    </row>
    <row r="56" spans="2:98" ht="18" customHeight="1">
      <c r="B56" s="96"/>
      <c r="C56" s="96"/>
      <c r="D56" s="97"/>
      <c r="E56" s="97"/>
      <c r="F56" s="97"/>
      <c r="G56" s="97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6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9"/>
      <c r="AZ56" s="99"/>
      <c r="BA56" s="99"/>
      <c r="BB56" s="96"/>
      <c r="BC56" s="96"/>
      <c r="BD56" s="100"/>
      <c r="BE56" s="100"/>
      <c r="BF56" s="47"/>
      <c r="BG56" s="47"/>
      <c r="BH56" s="47"/>
      <c r="BI56" s="6"/>
      <c r="BJ56" s="6"/>
      <c r="BK56" s="6"/>
      <c r="BL56" s="6"/>
      <c r="BM56" s="59"/>
      <c r="BN56" s="59"/>
      <c r="BO56" s="59"/>
      <c r="BP56" s="60"/>
      <c r="BQ56" s="60"/>
      <c r="BR56" s="6"/>
      <c r="BS56" s="6"/>
      <c r="BT56" s="6"/>
      <c r="CE56" s="6"/>
      <c r="CF56" s="6"/>
      <c r="CG56" s="6"/>
      <c r="CH56" s="6"/>
      <c r="CI56" s="6"/>
      <c r="CJ56" s="7"/>
      <c r="CS56" s="2"/>
      <c r="CT56" s="2"/>
    </row>
    <row r="57" spans="2:65" ht="7.5" customHeight="1">
      <c r="B57" s="63"/>
      <c r="C57" s="63"/>
      <c r="D57" s="63"/>
      <c r="E57" s="63"/>
      <c r="F57" s="63"/>
      <c r="G57" s="63"/>
      <c r="H57" s="63"/>
      <c r="I57" s="63"/>
      <c r="J57" s="64"/>
      <c r="K57" s="64"/>
      <c r="L57" s="64"/>
      <c r="M57" s="64"/>
      <c r="N57" s="64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6"/>
      <c r="AX57" s="66"/>
      <c r="AY57" s="66"/>
      <c r="AZ57" s="66"/>
      <c r="BA57" s="66"/>
      <c r="BB57" s="66"/>
      <c r="BC57" s="66"/>
      <c r="BD57" s="47"/>
      <c r="BE57" s="47"/>
      <c r="BF57" s="47"/>
      <c r="BG57" s="47"/>
      <c r="BH57" s="47"/>
      <c r="BI57" s="67"/>
      <c r="BJ57" s="67"/>
      <c r="BK57" s="67"/>
      <c r="BM57" s="101"/>
    </row>
    <row r="58" spans="1:60" ht="33">
      <c r="A58" s="8"/>
      <c r="B58" s="606" t="str">
        <f>B2</f>
        <v>FC Perach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6"/>
      <c r="AF58" s="606"/>
      <c r="AG58" s="606"/>
      <c r="AH58" s="606"/>
      <c r="AI58" s="606"/>
      <c r="AJ58" s="606"/>
      <c r="AK58" s="606"/>
      <c r="AL58" s="606"/>
      <c r="AM58" s="606"/>
      <c r="AN58" s="606"/>
      <c r="AO58" s="606"/>
      <c r="AP58" s="606"/>
      <c r="AQ58" s="606"/>
      <c r="AR58" s="606"/>
      <c r="AS58" s="606"/>
      <c r="AT58" s="606"/>
      <c r="AU58" s="606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96" s="11" customFormat="1" ht="27">
      <c r="B59" s="605" t="str">
        <f>B3</f>
        <v>3. Intern.Mr.Sub-U13-Jugend-Cup Perach 2016</v>
      </c>
      <c r="C59" s="605"/>
      <c r="D59" s="605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5"/>
      <c r="X59" s="605"/>
      <c r="Y59" s="605"/>
      <c r="Z59" s="605"/>
      <c r="AA59" s="605"/>
      <c r="AB59" s="605"/>
      <c r="AC59" s="605"/>
      <c r="AD59" s="605"/>
      <c r="AE59" s="605"/>
      <c r="AF59" s="605"/>
      <c r="AG59" s="605"/>
      <c r="AH59" s="605"/>
      <c r="AI59" s="605"/>
      <c r="AJ59" s="605"/>
      <c r="AK59" s="605"/>
      <c r="AL59" s="605"/>
      <c r="AM59" s="605"/>
      <c r="AN59" s="605"/>
      <c r="AO59" s="605"/>
      <c r="AP59" s="605"/>
      <c r="AQ59" s="605"/>
      <c r="AR59" s="605"/>
      <c r="AS59" s="605"/>
      <c r="AT59" s="605"/>
      <c r="AU59" s="605"/>
      <c r="AY59" s="437" t="s">
        <v>0</v>
      </c>
      <c r="AZ59" s="437"/>
      <c r="BA59" s="437"/>
      <c r="BB59" s="437"/>
      <c r="BC59" s="437"/>
      <c r="BD59" s="437"/>
      <c r="BE59" s="437"/>
      <c r="BF59" s="437"/>
      <c r="BI59" s="12"/>
      <c r="BJ59" s="12"/>
      <c r="BK59" s="12"/>
      <c r="BL59" s="14"/>
      <c r="BM59" s="15"/>
      <c r="BN59" s="15"/>
      <c r="BO59" s="15"/>
      <c r="BP59" s="15"/>
      <c r="BQ59" s="15"/>
      <c r="BR59" s="14"/>
      <c r="BS59" s="14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  <c r="CF59" s="16"/>
      <c r="CG59" s="16"/>
      <c r="CH59" s="16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2:96" s="18" customFormat="1" ht="15">
      <c r="B60" s="584" t="str">
        <f>B4</f>
        <v>Fußballturnier für - 2 x 5 Mannschaften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BI60" s="19"/>
      <c r="BJ60" s="19"/>
      <c r="BK60" s="19"/>
      <c r="BL60" s="20"/>
      <c r="BM60" s="21"/>
      <c r="BN60" s="21"/>
      <c r="BO60" s="21"/>
      <c r="BP60" s="21"/>
      <c r="BQ60" s="21"/>
      <c r="BR60" s="20"/>
      <c r="BS60" s="20"/>
      <c r="BT60" s="20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2"/>
      <c r="CF60" s="22"/>
      <c r="CG60" s="22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</row>
    <row r="61" spans="43:96" s="18" customFormat="1" ht="6" customHeight="1"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3"/>
      <c r="BE61" s="23"/>
      <c r="BF61" s="23"/>
      <c r="BG61" s="23"/>
      <c r="BH61" s="23"/>
      <c r="BI61" s="19"/>
      <c r="BJ61" s="19"/>
      <c r="BK61" s="19"/>
      <c r="BL61" s="20"/>
      <c r="BM61" s="21"/>
      <c r="BN61" s="21"/>
      <c r="BO61" s="21"/>
      <c r="BP61" s="21"/>
      <c r="BQ61" s="21"/>
      <c r="BR61" s="20"/>
      <c r="BS61" s="20"/>
      <c r="BT61" s="20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2"/>
      <c r="CG61" s="22"/>
      <c r="CH61" s="22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2:96" s="18" customFormat="1" ht="15.75">
      <c r="B62" s="583">
        <f>B6</f>
        <v>42518</v>
      </c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26"/>
      <c r="AW62" s="26"/>
      <c r="AX62" s="26"/>
      <c r="AY62" s="26"/>
      <c r="AZ62" s="26"/>
      <c r="BA62" s="26"/>
      <c r="BB62" s="24"/>
      <c r="BC62" s="24"/>
      <c r="BD62" s="23"/>
      <c r="BE62" s="23"/>
      <c r="BF62" s="23"/>
      <c r="BG62" s="23"/>
      <c r="BH62" s="23"/>
      <c r="BI62" s="19"/>
      <c r="BJ62" s="19"/>
      <c r="BK62" s="19"/>
      <c r="BL62" s="20"/>
      <c r="BM62" s="21"/>
      <c r="BN62" s="21"/>
      <c r="BO62" s="21"/>
      <c r="BP62" s="21"/>
      <c r="BQ62" s="21"/>
      <c r="BR62" s="20"/>
      <c r="BS62" s="20"/>
      <c r="BT62" s="20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2"/>
      <c r="CG62" s="22"/>
      <c r="CH62" s="22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2:65" ht="18" customHeight="1">
      <c r="B63" s="63"/>
      <c r="C63" s="63"/>
      <c r="D63" s="63"/>
      <c r="E63" s="63"/>
      <c r="F63" s="63"/>
      <c r="G63" s="63"/>
      <c r="H63" s="63"/>
      <c r="I63" s="63"/>
      <c r="J63" s="64"/>
      <c r="K63" s="64"/>
      <c r="L63" s="64"/>
      <c r="M63" s="64"/>
      <c r="N63" s="64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6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6"/>
      <c r="AX63" s="66"/>
      <c r="AY63" s="66"/>
      <c r="AZ63" s="66"/>
      <c r="BA63" s="66"/>
      <c r="BB63" s="66"/>
      <c r="BC63" s="66"/>
      <c r="BD63" s="47"/>
      <c r="BE63" s="47"/>
      <c r="BF63" s="47"/>
      <c r="BG63" s="47"/>
      <c r="BH63" s="47"/>
      <c r="BI63" s="67"/>
      <c r="BJ63" s="67"/>
      <c r="BK63" s="67"/>
      <c r="BM63" s="101"/>
    </row>
    <row r="64" ht="12.75"/>
    <row r="65" ht="13.5" thickBot="1">
      <c r="B65" s="8"/>
    </row>
    <row r="66" spans="1:100" ht="15.75" customHeight="1">
      <c r="A66" s="8"/>
      <c r="B66" s="36" t="s">
        <v>8</v>
      </c>
      <c r="C66" s="6"/>
      <c r="D66" s="6"/>
      <c r="E66" s="6"/>
      <c r="F66" s="6"/>
      <c r="G66" s="6"/>
      <c r="H66" s="6"/>
      <c r="I66" s="6"/>
      <c r="J66" s="5"/>
      <c r="K66" s="5"/>
      <c r="L66" s="5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600" t="str">
        <f>L74</f>
        <v>FC Bayern München</v>
      </c>
      <c r="AH66" s="585"/>
      <c r="AI66" s="585"/>
      <c r="AJ66" s="576" t="str">
        <f>L75</f>
        <v>FC Wacker Innsbruck</v>
      </c>
      <c r="AK66" s="576"/>
      <c r="AL66" s="576"/>
      <c r="AM66" s="585" t="str">
        <f>L76</f>
        <v>SV Wacker Burghausen</v>
      </c>
      <c r="AN66" s="585"/>
      <c r="AO66" s="585"/>
      <c r="AP66" s="576" t="str">
        <f>L77</f>
        <v>SV Grödig (Austria)</v>
      </c>
      <c r="AQ66" s="576"/>
      <c r="AR66" s="576"/>
      <c r="AS66" s="576" t="str">
        <f>L78</f>
        <v>FC Perach / TSV Winhöring</v>
      </c>
      <c r="AT66" s="576"/>
      <c r="AU66" s="576"/>
      <c r="AV66" s="566" t="str">
        <f>L79</f>
        <v>Frei</v>
      </c>
      <c r="AW66" s="567"/>
      <c r="AX66" s="56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6"/>
      <c r="BS66" s="6"/>
      <c r="BT66" s="6"/>
      <c r="BW66" s="5"/>
      <c r="BX66" s="5"/>
      <c r="BY66" s="5"/>
      <c r="CE66" s="6"/>
      <c r="CF66" s="6"/>
      <c r="CG66" s="6"/>
      <c r="CH66" s="6"/>
      <c r="CI66" s="6"/>
      <c r="CJ66" s="7"/>
      <c r="CK66" s="7"/>
      <c r="CL66" s="7"/>
      <c r="CS66" s="2"/>
      <c r="CT66" s="2"/>
      <c r="CU66" s="2"/>
      <c r="CV66" s="2"/>
    </row>
    <row r="67" spans="1:100" ht="15.75" customHeight="1">
      <c r="A67" s="8"/>
      <c r="C67" s="6"/>
      <c r="D67" s="6"/>
      <c r="E67" s="6"/>
      <c r="F67" s="6"/>
      <c r="G67" s="6"/>
      <c r="H67" s="6"/>
      <c r="I67" s="6"/>
      <c r="J67" s="5"/>
      <c r="K67" s="5"/>
      <c r="L67" s="5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601"/>
      <c r="AH67" s="586"/>
      <c r="AI67" s="586"/>
      <c r="AJ67" s="577"/>
      <c r="AK67" s="577"/>
      <c r="AL67" s="577"/>
      <c r="AM67" s="586"/>
      <c r="AN67" s="586"/>
      <c r="AO67" s="586"/>
      <c r="AP67" s="577"/>
      <c r="AQ67" s="577"/>
      <c r="AR67" s="577"/>
      <c r="AS67" s="577"/>
      <c r="AT67" s="577"/>
      <c r="AU67" s="577"/>
      <c r="AV67" s="569"/>
      <c r="AW67" s="570"/>
      <c r="AX67" s="571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6"/>
      <c r="BS67" s="6"/>
      <c r="BT67" s="6"/>
      <c r="BW67" s="5"/>
      <c r="BX67" s="5"/>
      <c r="BY67" s="5"/>
      <c r="CE67" s="6"/>
      <c r="CF67" s="6"/>
      <c r="CG67" s="6"/>
      <c r="CH67" s="6"/>
      <c r="CI67" s="6"/>
      <c r="CJ67" s="7"/>
      <c r="CK67" s="7"/>
      <c r="CL67" s="7"/>
      <c r="CS67" s="2"/>
      <c r="CT67" s="2"/>
      <c r="CU67" s="2"/>
      <c r="CV67" s="2"/>
    </row>
    <row r="68" spans="1:100" ht="15.75" customHeight="1">
      <c r="A68" s="8"/>
      <c r="C68" s="6"/>
      <c r="D68" s="6"/>
      <c r="E68" s="6"/>
      <c r="F68" s="6"/>
      <c r="G68" s="6"/>
      <c r="H68" s="6"/>
      <c r="I68" s="6"/>
      <c r="J68" s="5"/>
      <c r="K68" s="5"/>
      <c r="L68" s="5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601"/>
      <c r="AH68" s="586"/>
      <c r="AI68" s="586"/>
      <c r="AJ68" s="577"/>
      <c r="AK68" s="577"/>
      <c r="AL68" s="577"/>
      <c r="AM68" s="586"/>
      <c r="AN68" s="586"/>
      <c r="AO68" s="586"/>
      <c r="AP68" s="577"/>
      <c r="AQ68" s="577"/>
      <c r="AR68" s="577"/>
      <c r="AS68" s="577"/>
      <c r="AT68" s="577"/>
      <c r="AU68" s="577"/>
      <c r="AV68" s="569"/>
      <c r="AW68" s="570"/>
      <c r="AX68" s="571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6"/>
      <c r="BS68" s="6"/>
      <c r="BT68" s="6"/>
      <c r="BW68" s="5"/>
      <c r="BX68" s="5"/>
      <c r="BY68" s="5"/>
      <c r="CE68" s="6"/>
      <c r="CF68" s="6"/>
      <c r="CG68" s="6"/>
      <c r="CH68" s="6"/>
      <c r="CI68" s="6"/>
      <c r="CJ68" s="7"/>
      <c r="CK68" s="7"/>
      <c r="CL68" s="7"/>
      <c r="CS68" s="2"/>
      <c r="CT68" s="2"/>
      <c r="CU68" s="2"/>
      <c r="CV68" s="2"/>
    </row>
    <row r="69" spans="1:100" ht="15.75" customHeight="1">
      <c r="A69" s="8"/>
      <c r="C69" s="4"/>
      <c r="D69" s="4"/>
      <c r="E69" s="4"/>
      <c r="F69" s="4"/>
      <c r="G69" s="4"/>
      <c r="H69" s="4"/>
      <c r="I69" s="6"/>
      <c r="J69" s="5"/>
      <c r="K69" s="5"/>
      <c r="L69" s="5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601"/>
      <c r="AH69" s="586"/>
      <c r="AI69" s="586"/>
      <c r="AJ69" s="577"/>
      <c r="AK69" s="577"/>
      <c r="AL69" s="577"/>
      <c r="AM69" s="586"/>
      <c r="AN69" s="586"/>
      <c r="AO69" s="586"/>
      <c r="AP69" s="577"/>
      <c r="AQ69" s="577"/>
      <c r="AR69" s="577"/>
      <c r="AS69" s="577"/>
      <c r="AT69" s="577"/>
      <c r="AU69" s="577"/>
      <c r="AV69" s="569"/>
      <c r="AW69" s="570"/>
      <c r="AX69" s="571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6"/>
      <c r="BS69" s="6"/>
      <c r="BT69" s="6"/>
      <c r="BW69" s="5"/>
      <c r="BX69" s="5"/>
      <c r="BY69" s="5"/>
      <c r="CE69" s="6"/>
      <c r="CF69" s="6"/>
      <c r="CG69" s="6"/>
      <c r="CH69" s="6"/>
      <c r="CI69" s="6"/>
      <c r="CJ69" s="7"/>
      <c r="CK69" s="7"/>
      <c r="CL69" s="7"/>
      <c r="CS69" s="2"/>
      <c r="CT69" s="2"/>
      <c r="CU69" s="2"/>
      <c r="CV69" s="2"/>
    </row>
    <row r="70" spans="1:100" ht="15.75" customHeight="1">
      <c r="A70" s="8"/>
      <c r="C70" s="102"/>
      <c r="D70" s="102"/>
      <c r="E70" s="38"/>
      <c r="F70" s="38"/>
      <c r="G70" s="38"/>
      <c r="H70" s="38"/>
      <c r="I70" s="6"/>
      <c r="J70" s="6"/>
      <c r="K70" s="6"/>
      <c r="L70" s="6"/>
      <c r="M70" s="7"/>
      <c r="N70" s="7"/>
      <c r="O70" s="7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8"/>
      <c r="AB70" s="8"/>
      <c r="AC70" s="8"/>
      <c r="AD70" s="8"/>
      <c r="AE70" s="8"/>
      <c r="AF70" s="8"/>
      <c r="AG70" s="601"/>
      <c r="AH70" s="586"/>
      <c r="AI70" s="586"/>
      <c r="AJ70" s="577"/>
      <c r="AK70" s="577"/>
      <c r="AL70" s="577"/>
      <c r="AM70" s="586"/>
      <c r="AN70" s="586"/>
      <c r="AO70" s="586"/>
      <c r="AP70" s="577"/>
      <c r="AQ70" s="577"/>
      <c r="AR70" s="577"/>
      <c r="AS70" s="577"/>
      <c r="AT70" s="577"/>
      <c r="AU70" s="577"/>
      <c r="AV70" s="569"/>
      <c r="AW70" s="570"/>
      <c r="AX70" s="571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6"/>
      <c r="BS70" s="6"/>
      <c r="BT70" s="6"/>
      <c r="BW70" s="5"/>
      <c r="BX70" s="5"/>
      <c r="BY70" s="5"/>
      <c r="CE70" s="6"/>
      <c r="CF70" s="6"/>
      <c r="CG70" s="6"/>
      <c r="CH70" s="6"/>
      <c r="CI70" s="6"/>
      <c r="CJ70" s="7"/>
      <c r="CK70" s="7"/>
      <c r="CL70" s="7"/>
      <c r="CS70" s="2"/>
      <c r="CT70" s="2"/>
      <c r="CU70" s="2"/>
      <c r="CV70" s="2"/>
    </row>
    <row r="71" spans="1:100" ht="15.75" customHeight="1">
      <c r="A71" s="8"/>
      <c r="I71" s="6"/>
      <c r="J71" s="8"/>
      <c r="AG71" s="601"/>
      <c r="AH71" s="586"/>
      <c r="AI71" s="586"/>
      <c r="AJ71" s="577"/>
      <c r="AK71" s="577"/>
      <c r="AL71" s="577"/>
      <c r="AM71" s="586"/>
      <c r="AN71" s="586"/>
      <c r="AO71" s="586"/>
      <c r="AP71" s="577"/>
      <c r="AQ71" s="577"/>
      <c r="AR71" s="577"/>
      <c r="AS71" s="577"/>
      <c r="AT71" s="577"/>
      <c r="AU71" s="577"/>
      <c r="AV71" s="569"/>
      <c r="AW71" s="570"/>
      <c r="AX71" s="571"/>
      <c r="BD71" s="1"/>
      <c r="BE71" s="1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6"/>
      <c r="BS71" s="6"/>
      <c r="BT71" s="6"/>
      <c r="BW71" s="5"/>
      <c r="BX71" s="5"/>
      <c r="BY71" s="5"/>
      <c r="CE71" s="6"/>
      <c r="CF71" s="6"/>
      <c r="CG71" s="6"/>
      <c r="CH71" s="6"/>
      <c r="CI71" s="6"/>
      <c r="CJ71" s="7"/>
      <c r="CK71" s="7"/>
      <c r="CL71" s="7"/>
      <c r="CS71" s="2"/>
      <c r="CT71" s="2"/>
      <c r="CU71" s="2"/>
      <c r="CV71" s="2"/>
    </row>
    <row r="72" spans="1:100" ht="15.75" customHeight="1" thickBot="1">
      <c r="A72" s="8"/>
      <c r="C72" s="102" t="s">
        <v>10</v>
      </c>
      <c r="D72" s="102"/>
      <c r="E72" s="38"/>
      <c r="F72" s="38"/>
      <c r="G72" s="38"/>
      <c r="H72" s="38"/>
      <c r="I72" s="6"/>
      <c r="AG72" s="601"/>
      <c r="AH72" s="586"/>
      <c r="AI72" s="586"/>
      <c r="AJ72" s="577"/>
      <c r="AK72" s="577"/>
      <c r="AL72" s="577"/>
      <c r="AM72" s="586"/>
      <c r="AN72" s="586"/>
      <c r="AO72" s="586"/>
      <c r="AP72" s="577"/>
      <c r="AQ72" s="577"/>
      <c r="AR72" s="577"/>
      <c r="AS72" s="577"/>
      <c r="AT72" s="577"/>
      <c r="AU72" s="577"/>
      <c r="AV72" s="569"/>
      <c r="AW72" s="570"/>
      <c r="AX72" s="571"/>
      <c r="BD72" s="1"/>
      <c r="BE72" s="1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6"/>
      <c r="BS72" s="6"/>
      <c r="BT72" s="6"/>
      <c r="BW72" s="5"/>
      <c r="BX72" s="5"/>
      <c r="BY72" s="5"/>
      <c r="CE72" s="6"/>
      <c r="CF72" s="6"/>
      <c r="CG72" s="6"/>
      <c r="CH72" s="6"/>
      <c r="CI72" s="6"/>
      <c r="CJ72" s="7"/>
      <c r="CK72" s="7"/>
      <c r="CL72" s="7"/>
      <c r="CS72" s="2"/>
      <c r="CT72" s="2"/>
      <c r="CU72" s="2"/>
      <c r="CV72" s="2"/>
    </row>
    <row r="73" spans="1:100" ht="18" customHeight="1" thickBot="1">
      <c r="A73" s="8"/>
      <c r="B73" s="515" t="s">
        <v>14</v>
      </c>
      <c r="C73" s="515"/>
      <c r="D73" s="515"/>
      <c r="E73" s="515"/>
      <c r="F73" s="515" t="s">
        <v>15</v>
      </c>
      <c r="G73" s="515"/>
      <c r="H73" s="515"/>
      <c r="I73" s="6"/>
      <c r="J73" s="603" t="str">
        <f>Ergebniseingabe!J59</f>
        <v>Gruppe A</v>
      </c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2"/>
      <c r="AH73" s="587"/>
      <c r="AI73" s="587"/>
      <c r="AJ73" s="578"/>
      <c r="AK73" s="578"/>
      <c r="AL73" s="578"/>
      <c r="AM73" s="587"/>
      <c r="AN73" s="587"/>
      <c r="AO73" s="587"/>
      <c r="AP73" s="578"/>
      <c r="AQ73" s="578"/>
      <c r="AR73" s="578"/>
      <c r="AS73" s="578"/>
      <c r="AT73" s="578"/>
      <c r="AU73" s="578"/>
      <c r="AV73" s="572"/>
      <c r="AW73" s="573"/>
      <c r="AX73" s="574"/>
      <c r="AY73" s="323" t="s">
        <v>16</v>
      </c>
      <c r="AZ73" s="233"/>
      <c r="BA73" s="233" t="s">
        <v>17</v>
      </c>
      <c r="BB73" s="233"/>
      <c r="BC73" s="233" t="s">
        <v>18</v>
      </c>
      <c r="BD73" s="233"/>
      <c r="BE73" s="233" t="s">
        <v>19</v>
      </c>
      <c r="BF73" s="233"/>
      <c r="BG73" s="233" t="s">
        <v>20</v>
      </c>
      <c r="BH73" s="233"/>
      <c r="BI73" s="233"/>
      <c r="BJ73" s="233"/>
      <c r="BK73" s="233"/>
      <c r="BL73" s="233" t="s">
        <v>21</v>
      </c>
      <c r="BM73" s="233"/>
      <c r="BN73" s="233"/>
      <c r="BO73" s="233" t="s">
        <v>22</v>
      </c>
      <c r="BP73" s="233"/>
      <c r="BQ73" s="363"/>
      <c r="BR73" s="6"/>
      <c r="BS73" s="6"/>
      <c r="BT73" s="6"/>
      <c r="BW73" s="5"/>
      <c r="BX73" s="5"/>
      <c r="BY73" s="5"/>
      <c r="CE73" s="6"/>
      <c r="CF73" s="6"/>
      <c r="CG73" s="6"/>
      <c r="CH73" s="6"/>
      <c r="CI73" s="6"/>
      <c r="CJ73" s="7"/>
      <c r="CK73" s="7"/>
      <c r="CL73" s="7"/>
      <c r="CS73" s="2"/>
      <c r="CT73" s="2"/>
      <c r="CU73" s="2"/>
      <c r="CV73" s="2"/>
    </row>
    <row r="74" spans="1:100" ht="18" customHeight="1">
      <c r="A74" s="8"/>
      <c r="B74" s="553">
        <f>IF(Ergebniseingabe!E60="","",Ergebniseingabe!E60)</f>
      </c>
      <c r="C74" s="553"/>
      <c r="D74" s="553"/>
      <c r="E74" s="553"/>
      <c r="F74" s="553">
        <f>IF(Ergebniseingabe!H60="","",Ergebniseingabe!H60)</f>
      </c>
      <c r="G74" s="553"/>
      <c r="H74" s="553"/>
      <c r="I74" s="6"/>
      <c r="J74" s="507">
        <f>Ergebniseingabe!J60</f>
      </c>
      <c r="K74" s="508"/>
      <c r="L74" s="509" t="str">
        <f>Ergebniseingabe!L60</f>
        <v>FC Bayern München</v>
      </c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1"/>
      <c r="AH74" s="511"/>
      <c r="AI74" s="512"/>
      <c r="AJ74" s="506">
        <f>Ergebniseingabe!AJ60</f>
      </c>
      <c r="AK74" s="506"/>
      <c r="AL74" s="506"/>
      <c r="AM74" s="506">
        <f>Ergebniseingabe!AM60</f>
      </c>
      <c r="AN74" s="506"/>
      <c r="AO74" s="506"/>
      <c r="AP74" s="506">
        <f>Ergebniseingabe!AP60</f>
      </c>
      <c r="AQ74" s="506"/>
      <c r="AR74" s="506"/>
      <c r="AS74" s="506">
        <f>Ergebniseingabe!AS60</f>
      </c>
      <c r="AT74" s="506"/>
      <c r="AU74" s="506"/>
      <c r="AV74" s="503">
        <f>Ergebniseingabe!AV60</f>
      </c>
      <c r="AW74" s="504"/>
      <c r="AX74" s="504"/>
      <c r="AY74" s="504">
        <f>Ergebniseingabe!AY60</f>
      </c>
      <c r="AZ74" s="505"/>
      <c r="BA74" s="506">
        <f>Ergebniseingabe!BA60</f>
      </c>
      <c r="BB74" s="506"/>
      <c r="BC74" s="506">
        <f>Ergebniseingabe!BC60</f>
      </c>
      <c r="BD74" s="506"/>
      <c r="BE74" s="506">
        <f>Ergebniseingabe!BE60</f>
      </c>
      <c r="BF74" s="506"/>
      <c r="BG74" s="506">
        <f>Ergebniseingabe!BG60</f>
      </c>
      <c r="BH74" s="513"/>
      <c r="BI74" s="103">
        <f>Ergebniseingabe!BI60</f>
      </c>
      <c r="BJ74" s="514">
        <f>Ergebniseingabe!BJ60</f>
      </c>
      <c r="BK74" s="506"/>
      <c r="BL74" s="501">
        <f>Ergebniseingabe!BL60</f>
      </c>
      <c r="BM74" s="501"/>
      <c r="BN74" s="501"/>
      <c r="BO74" s="501">
        <f>Ergebniseingabe!BO60</f>
      </c>
      <c r="BP74" s="501"/>
      <c r="BQ74" s="502"/>
      <c r="BR74" s="6"/>
      <c r="BS74" s="6"/>
      <c r="BT74" s="6"/>
      <c r="BW74" s="5"/>
      <c r="BX74" s="5"/>
      <c r="BY74" s="5"/>
      <c r="CE74" s="6"/>
      <c r="CF74" s="6"/>
      <c r="CG74" s="6"/>
      <c r="CH74" s="6"/>
      <c r="CI74" s="6"/>
      <c r="CJ74" s="7"/>
      <c r="CK74" s="7"/>
      <c r="CL74" s="7"/>
      <c r="CS74" s="2"/>
      <c r="CT74" s="2"/>
      <c r="CU74" s="2"/>
      <c r="CV74" s="2"/>
    </row>
    <row r="75" spans="1:100" ht="18" customHeight="1">
      <c r="A75" s="8"/>
      <c r="B75" s="553">
        <f>IF(Ergebniseingabe!E61="","",Ergebniseingabe!E61)</f>
      </c>
      <c r="C75" s="553"/>
      <c r="D75" s="553"/>
      <c r="E75" s="553"/>
      <c r="F75" s="553">
        <f>IF(Ergebniseingabe!H61="","",Ergebniseingabe!H61)</f>
      </c>
      <c r="G75" s="553"/>
      <c r="H75" s="553"/>
      <c r="I75" s="6"/>
      <c r="J75" s="493">
        <f>Ergebniseingabe!J61</f>
      </c>
      <c r="K75" s="494"/>
      <c r="L75" s="495" t="str">
        <f>Ergebniseingabe!L61</f>
        <v>FC Wacker Innsbruck</v>
      </c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96"/>
      <c r="Y75" s="496"/>
      <c r="Z75" s="496"/>
      <c r="AA75" s="496"/>
      <c r="AB75" s="496"/>
      <c r="AC75" s="496"/>
      <c r="AD75" s="496"/>
      <c r="AE75" s="496"/>
      <c r="AF75" s="496"/>
      <c r="AG75" s="497">
        <f>Ergebniseingabe!AG61</f>
      </c>
      <c r="AH75" s="497"/>
      <c r="AI75" s="498"/>
      <c r="AJ75" s="499"/>
      <c r="AK75" s="499"/>
      <c r="AL75" s="499"/>
      <c r="AM75" s="484">
        <f>Ergebniseingabe!AM61</f>
      </c>
      <c r="AN75" s="484"/>
      <c r="AO75" s="484"/>
      <c r="AP75" s="484">
        <f>Ergebniseingabe!AP61</f>
      </c>
      <c r="AQ75" s="484"/>
      <c r="AR75" s="484"/>
      <c r="AS75" s="484">
        <f>Ergebniseingabe!AS61</f>
      </c>
      <c r="AT75" s="484"/>
      <c r="AU75" s="484"/>
      <c r="AV75" s="500">
        <f>Ergebniseingabe!AV61</f>
      </c>
      <c r="AW75" s="497"/>
      <c r="AX75" s="497"/>
      <c r="AY75" s="497">
        <f>Ergebniseingabe!AY61</f>
      </c>
      <c r="AZ75" s="498"/>
      <c r="BA75" s="484">
        <f>Ergebniseingabe!BA61</f>
      </c>
      <c r="BB75" s="484"/>
      <c r="BC75" s="484">
        <f>Ergebniseingabe!BC61</f>
      </c>
      <c r="BD75" s="484"/>
      <c r="BE75" s="484">
        <f>Ergebniseingabe!BE61</f>
      </c>
      <c r="BF75" s="484"/>
      <c r="BG75" s="484">
        <f>Ergebniseingabe!BG61</f>
      </c>
      <c r="BH75" s="485"/>
      <c r="BI75" s="104">
        <f>Ergebniseingabe!BI61</f>
      </c>
      <c r="BJ75" s="486">
        <f>Ergebniseingabe!BJ61</f>
      </c>
      <c r="BK75" s="484"/>
      <c r="BL75" s="487">
        <f>Ergebniseingabe!BL61</f>
      </c>
      <c r="BM75" s="487"/>
      <c r="BN75" s="487"/>
      <c r="BO75" s="487">
        <f>Ergebniseingabe!BO61</f>
      </c>
      <c r="BP75" s="487"/>
      <c r="BQ75" s="488"/>
      <c r="BR75" s="6"/>
      <c r="BS75" s="6"/>
      <c r="BT75" s="6"/>
      <c r="BW75" s="5"/>
      <c r="BX75" s="5"/>
      <c r="BY75" s="5"/>
      <c r="CE75" s="6"/>
      <c r="CF75" s="6"/>
      <c r="CG75" s="6"/>
      <c r="CH75" s="6"/>
      <c r="CI75" s="6"/>
      <c r="CJ75" s="7"/>
      <c r="CK75" s="7"/>
      <c r="CL75" s="7"/>
      <c r="CS75" s="2"/>
      <c r="CT75" s="2"/>
      <c r="CU75" s="2"/>
      <c r="CV75" s="2"/>
    </row>
    <row r="76" spans="1:100" ht="18" customHeight="1">
      <c r="A76" s="8"/>
      <c r="B76" s="553">
        <f>IF(Ergebniseingabe!E62="","",Ergebniseingabe!E62)</f>
      </c>
      <c r="C76" s="553"/>
      <c r="D76" s="553"/>
      <c r="E76" s="553"/>
      <c r="F76" s="553">
        <f>IF(Ergebniseingabe!H62="","",Ergebniseingabe!H62)</f>
      </c>
      <c r="G76" s="553"/>
      <c r="H76" s="553"/>
      <c r="I76" s="6"/>
      <c r="J76" s="493">
        <f>Ergebniseingabe!J62</f>
      </c>
      <c r="K76" s="494"/>
      <c r="L76" s="495" t="str">
        <f>Ergebniseingabe!L62</f>
        <v>SV Wacker Burghausen</v>
      </c>
      <c r="M76" s="496"/>
      <c r="N76" s="496"/>
      <c r="O76" s="496"/>
      <c r="P76" s="496"/>
      <c r="Q76" s="496"/>
      <c r="R76" s="496"/>
      <c r="S76" s="496"/>
      <c r="T76" s="496"/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7">
        <f>Ergebniseingabe!AG62</f>
      </c>
      <c r="AH76" s="497"/>
      <c r="AI76" s="498"/>
      <c r="AJ76" s="484">
        <f>Ergebniseingabe!AJ62</f>
      </c>
      <c r="AK76" s="484"/>
      <c r="AL76" s="484"/>
      <c r="AM76" s="499"/>
      <c r="AN76" s="499"/>
      <c r="AO76" s="499"/>
      <c r="AP76" s="484">
        <f>Ergebniseingabe!AP62</f>
      </c>
      <c r="AQ76" s="484"/>
      <c r="AR76" s="484"/>
      <c r="AS76" s="484">
        <f>Ergebniseingabe!AS62</f>
      </c>
      <c r="AT76" s="484"/>
      <c r="AU76" s="484"/>
      <c r="AV76" s="500">
        <f>Ergebniseingabe!AV62</f>
      </c>
      <c r="AW76" s="497"/>
      <c r="AX76" s="497"/>
      <c r="AY76" s="497">
        <f>Ergebniseingabe!AY62</f>
      </c>
      <c r="AZ76" s="498"/>
      <c r="BA76" s="484">
        <f>Ergebniseingabe!BA62</f>
      </c>
      <c r="BB76" s="484"/>
      <c r="BC76" s="484">
        <f>Ergebniseingabe!BC62</f>
      </c>
      <c r="BD76" s="484"/>
      <c r="BE76" s="484">
        <f>Ergebniseingabe!BE62</f>
      </c>
      <c r="BF76" s="484"/>
      <c r="BG76" s="484">
        <f>Ergebniseingabe!BG62</f>
      </c>
      <c r="BH76" s="485"/>
      <c r="BI76" s="104">
        <f>Ergebniseingabe!BI62</f>
      </c>
      <c r="BJ76" s="486">
        <f>Ergebniseingabe!BJ62</f>
      </c>
      <c r="BK76" s="484"/>
      <c r="BL76" s="487">
        <f>Ergebniseingabe!BL62</f>
      </c>
      <c r="BM76" s="487"/>
      <c r="BN76" s="487"/>
      <c r="BO76" s="487">
        <f>Ergebniseingabe!BO62</f>
      </c>
      <c r="BP76" s="487"/>
      <c r="BQ76" s="488"/>
      <c r="BR76" s="6"/>
      <c r="BS76" s="6"/>
      <c r="BT76" s="6"/>
      <c r="BW76" s="5"/>
      <c r="BX76" s="5"/>
      <c r="BY76" s="5"/>
      <c r="CE76" s="6"/>
      <c r="CF76" s="6"/>
      <c r="CG76" s="6"/>
      <c r="CH76" s="6"/>
      <c r="CI76" s="6"/>
      <c r="CJ76" s="7"/>
      <c r="CK76" s="7"/>
      <c r="CL76" s="7"/>
      <c r="CS76" s="2"/>
      <c r="CT76" s="2"/>
      <c r="CU76" s="2"/>
      <c r="CV76" s="2"/>
    </row>
    <row r="77" spans="1:100" ht="18" customHeight="1">
      <c r="A77" s="8"/>
      <c r="B77" s="553">
        <f>IF(Ergebniseingabe!E63="","",Ergebniseingabe!E63)</f>
      </c>
      <c r="C77" s="553"/>
      <c r="D77" s="553"/>
      <c r="E77" s="553"/>
      <c r="F77" s="553">
        <f>IF(Ergebniseingabe!H63="","",Ergebniseingabe!H63)</f>
      </c>
      <c r="G77" s="553"/>
      <c r="H77" s="553"/>
      <c r="I77" s="6"/>
      <c r="J77" s="493">
        <f>Ergebniseingabe!J63</f>
      </c>
      <c r="K77" s="494"/>
      <c r="L77" s="495" t="str">
        <f>Ergebniseingabe!L63</f>
        <v>SV Grödig (Austria)</v>
      </c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7">
        <f>Ergebniseingabe!AG63</f>
      </c>
      <c r="AH77" s="497"/>
      <c r="AI77" s="498"/>
      <c r="AJ77" s="484">
        <f>Ergebniseingabe!AJ63</f>
      </c>
      <c r="AK77" s="484"/>
      <c r="AL77" s="484"/>
      <c r="AM77" s="484">
        <f>Ergebniseingabe!AM63</f>
      </c>
      <c r="AN77" s="484"/>
      <c r="AO77" s="484"/>
      <c r="AP77" s="499"/>
      <c r="AQ77" s="499"/>
      <c r="AR77" s="499"/>
      <c r="AS77" s="484">
        <f>Ergebniseingabe!AS63</f>
      </c>
      <c r="AT77" s="484"/>
      <c r="AU77" s="484"/>
      <c r="AV77" s="500">
        <f>Ergebniseingabe!AV63</f>
      </c>
      <c r="AW77" s="497"/>
      <c r="AX77" s="497"/>
      <c r="AY77" s="497">
        <f>Ergebniseingabe!AY63</f>
      </c>
      <c r="AZ77" s="498"/>
      <c r="BA77" s="484">
        <f>Ergebniseingabe!BA63</f>
      </c>
      <c r="BB77" s="484"/>
      <c r="BC77" s="484">
        <f>Ergebniseingabe!BC63</f>
      </c>
      <c r="BD77" s="484"/>
      <c r="BE77" s="484">
        <f>Ergebniseingabe!BE63</f>
      </c>
      <c r="BF77" s="484"/>
      <c r="BG77" s="484">
        <f>Ergebniseingabe!BG63</f>
      </c>
      <c r="BH77" s="485"/>
      <c r="BI77" s="104">
        <f>Ergebniseingabe!BI63</f>
      </c>
      <c r="BJ77" s="486">
        <f>Ergebniseingabe!BJ63</f>
      </c>
      <c r="BK77" s="484"/>
      <c r="BL77" s="487">
        <f>Ergebniseingabe!BL63</f>
      </c>
      <c r="BM77" s="487"/>
      <c r="BN77" s="487"/>
      <c r="BO77" s="487">
        <f>Ergebniseingabe!BO63</f>
      </c>
      <c r="BP77" s="487"/>
      <c r="BQ77" s="488"/>
      <c r="BR77" s="6"/>
      <c r="BS77" s="6"/>
      <c r="BT77" s="6"/>
      <c r="BW77" s="5"/>
      <c r="BX77" s="5"/>
      <c r="BY77" s="5"/>
      <c r="CE77" s="6"/>
      <c r="CF77" s="6"/>
      <c r="CG77" s="6"/>
      <c r="CH77" s="6"/>
      <c r="CI77" s="6"/>
      <c r="CJ77" s="7"/>
      <c r="CK77" s="7"/>
      <c r="CL77" s="7"/>
      <c r="CS77" s="2"/>
      <c r="CT77" s="2"/>
      <c r="CU77" s="2"/>
      <c r="CV77" s="2"/>
    </row>
    <row r="78" spans="1:100" ht="18" customHeight="1">
      <c r="A78" s="8"/>
      <c r="B78" s="553">
        <f>IF(Ergebniseingabe!E64="","",Ergebniseingabe!E64)</f>
      </c>
      <c r="C78" s="553"/>
      <c r="D78" s="553"/>
      <c r="E78" s="553"/>
      <c r="F78" s="553">
        <f>IF(Ergebniseingabe!H64="","",Ergebniseingabe!H64)</f>
      </c>
      <c r="G78" s="553"/>
      <c r="H78" s="553"/>
      <c r="I78" s="6"/>
      <c r="J78" s="493">
        <f>Ergebniseingabe!J64</f>
      </c>
      <c r="K78" s="494"/>
      <c r="L78" s="495" t="str">
        <f>Ergebniseingabe!L64</f>
        <v>FC Perach / TSV Winhöring</v>
      </c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7">
        <f>Ergebniseingabe!AG64</f>
      </c>
      <c r="AH78" s="497"/>
      <c r="AI78" s="498"/>
      <c r="AJ78" s="484">
        <f>Ergebniseingabe!AJ64</f>
      </c>
      <c r="AK78" s="484"/>
      <c r="AL78" s="484"/>
      <c r="AM78" s="484">
        <f>Ergebniseingabe!AM64</f>
      </c>
      <c r="AN78" s="484"/>
      <c r="AO78" s="484"/>
      <c r="AP78" s="484">
        <f>Ergebniseingabe!AP64</f>
      </c>
      <c r="AQ78" s="484"/>
      <c r="AR78" s="484"/>
      <c r="AS78" s="499"/>
      <c r="AT78" s="499"/>
      <c r="AU78" s="499"/>
      <c r="AV78" s="500">
        <f>Ergebniseingabe!AV64</f>
      </c>
      <c r="AW78" s="497"/>
      <c r="AX78" s="497"/>
      <c r="AY78" s="497">
        <f>Ergebniseingabe!AY64</f>
      </c>
      <c r="AZ78" s="498"/>
      <c r="BA78" s="484">
        <f>Ergebniseingabe!BA64</f>
      </c>
      <c r="BB78" s="484"/>
      <c r="BC78" s="484">
        <f>Ergebniseingabe!BC64</f>
      </c>
      <c r="BD78" s="484"/>
      <c r="BE78" s="484">
        <f>Ergebniseingabe!BE64</f>
      </c>
      <c r="BF78" s="484"/>
      <c r="BG78" s="484">
        <f>Ergebniseingabe!BG64</f>
      </c>
      <c r="BH78" s="485"/>
      <c r="BI78" s="104">
        <f>Ergebniseingabe!BI64</f>
      </c>
      <c r="BJ78" s="486">
        <f>Ergebniseingabe!BJ64</f>
      </c>
      <c r="BK78" s="484"/>
      <c r="BL78" s="487">
        <f>Ergebniseingabe!BL64</f>
      </c>
      <c r="BM78" s="487"/>
      <c r="BN78" s="487"/>
      <c r="BO78" s="487">
        <f>Ergebniseingabe!BO64</f>
      </c>
      <c r="BP78" s="487"/>
      <c r="BQ78" s="488"/>
      <c r="BR78" s="6"/>
      <c r="BS78" s="6"/>
      <c r="BT78" s="6"/>
      <c r="BW78" s="5"/>
      <c r="BX78" s="5"/>
      <c r="BY78" s="5"/>
      <c r="CE78" s="6"/>
      <c r="CF78" s="6"/>
      <c r="CG78" s="6"/>
      <c r="CH78" s="6"/>
      <c r="CI78" s="6"/>
      <c r="CJ78" s="7"/>
      <c r="CK78" s="7"/>
      <c r="CL78" s="7"/>
      <c r="CS78" s="2"/>
      <c r="CT78" s="2"/>
      <c r="CU78" s="2"/>
      <c r="CV78" s="2"/>
    </row>
    <row r="79" spans="1:100" ht="18" customHeight="1" thickBot="1">
      <c r="A79" s="8"/>
      <c r="B79" s="553">
        <f>IF(Ergebniseingabe!E65="","",Ergebniseingabe!E65)</f>
      </c>
      <c r="C79" s="553"/>
      <c r="D79" s="553"/>
      <c r="E79" s="553"/>
      <c r="F79" s="553">
        <f>IF(Ergebniseingabe!H65="","",Ergebniseingabe!H65)</f>
      </c>
      <c r="G79" s="553"/>
      <c r="H79" s="553"/>
      <c r="I79" s="6"/>
      <c r="J79" s="475">
        <f>Ergebniseingabe!J65</f>
      </c>
      <c r="K79" s="476"/>
      <c r="L79" s="477" t="str">
        <f>Ergebniseingabe!L65</f>
        <v>Frei</v>
      </c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  <c r="AG79" s="479">
        <f>Ergebniseingabe!AG65</f>
      </c>
      <c r="AH79" s="479"/>
      <c r="AI79" s="480"/>
      <c r="AJ79" s="481">
        <f>Ergebniseingabe!AJ65</f>
      </c>
      <c r="AK79" s="481"/>
      <c r="AL79" s="481"/>
      <c r="AM79" s="481">
        <f>Ergebniseingabe!AM65</f>
      </c>
      <c r="AN79" s="481"/>
      <c r="AO79" s="481"/>
      <c r="AP79" s="481">
        <f>Ergebniseingabe!AP65</f>
      </c>
      <c r="AQ79" s="481"/>
      <c r="AR79" s="481"/>
      <c r="AS79" s="481">
        <f>Ergebniseingabe!AS65</f>
      </c>
      <c r="AT79" s="481"/>
      <c r="AU79" s="481"/>
      <c r="AV79" s="489"/>
      <c r="AW79" s="490"/>
      <c r="AX79" s="490"/>
      <c r="AY79" s="479">
        <f>Ergebniseingabe!AY65</f>
      </c>
      <c r="AZ79" s="480"/>
      <c r="BA79" s="481">
        <f>Ergebniseingabe!BA65</f>
      </c>
      <c r="BB79" s="481"/>
      <c r="BC79" s="481">
        <f>Ergebniseingabe!BC65</f>
      </c>
      <c r="BD79" s="481"/>
      <c r="BE79" s="481">
        <f>Ergebniseingabe!BE65</f>
      </c>
      <c r="BF79" s="481"/>
      <c r="BG79" s="481">
        <f>Ergebniseingabe!BG65</f>
      </c>
      <c r="BH79" s="491"/>
      <c r="BI79" s="105">
        <f>Ergebniseingabe!BI65</f>
      </c>
      <c r="BJ79" s="492">
        <f>Ergebniseingabe!BJ65</f>
      </c>
      <c r="BK79" s="481"/>
      <c r="BL79" s="482">
        <f>Ergebniseingabe!BL65</f>
      </c>
      <c r="BM79" s="482"/>
      <c r="BN79" s="482"/>
      <c r="BO79" s="482">
        <f>Ergebniseingabe!BO65</f>
      </c>
      <c r="BP79" s="482"/>
      <c r="BQ79" s="483"/>
      <c r="BR79" s="6"/>
      <c r="BS79" s="6"/>
      <c r="BT79" s="6"/>
      <c r="BW79" s="5"/>
      <c r="BX79" s="5"/>
      <c r="BY79" s="5"/>
      <c r="CE79" s="6"/>
      <c r="CF79" s="6"/>
      <c r="CG79" s="6"/>
      <c r="CH79" s="6"/>
      <c r="CI79" s="6"/>
      <c r="CJ79" s="7"/>
      <c r="CK79" s="7"/>
      <c r="CL79" s="7"/>
      <c r="CS79" s="2"/>
      <c r="CT79" s="2"/>
      <c r="CU79" s="2"/>
      <c r="CV79" s="2"/>
    </row>
    <row r="80" spans="1:100" ht="15.75" customHeight="1">
      <c r="A80" s="8"/>
      <c r="C80" s="106"/>
      <c r="D80" s="106"/>
      <c r="E80" s="106"/>
      <c r="F80" s="106"/>
      <c r="G80" s="106"/>
      <c r="H80" s="106"/>
      <c r="I80" s="6"/>
      <c r="J80" s="48"/>
      <c r="K80" s="4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2"/>
      <c r="BG80" s="52"/>
      <c r="BH80" s="52"/>
      <c r="BI80" s="51"/>
      <c r="BJ80" s="51"/>
      <c r="BK80" s="51"/>
      <c r="BL80" s="8"/>
      <c r="BM80" s="8"/>
      <c r="BN80" s="8"/>
      <c r="BO80" s="8"/>
      <c r="BP80" s="8"/>
      <c r="BQ80" s="8"/>
      <c r="BR80" s="6"/>
      <c r="BS80" s="6"/>
      <c r="BT80" s="6"/>
      <c r="BW80" s="5"/>
      <c r="BX80" s="5"/>
      <c r="BY80" s="5"/>
      <c r="CE80" s="6"/>
      <c r="CF80" s="6"/>
      <c r="CG80" s="6"/>
      <c r="CH80" s="6"/>
      <c r="CI80" s="6"/>
      <c r="CJ80" s="7"/>
      <c r="CK80" s="7"/>
      <c r="CL80" s="7"/>
      <c r="CS80" s="2"/>
      <c r="CT80" s="2"/>
      <c r="CU80" s="2"/>
      <c r="CV80" s="2"/>
    </row>
    <row r="81" spans="1:100" ht="15.75" customHeight="1" thickBot="1">
      <c r="A81" s="8"/>
      <c r="C81" s="106"/>
      <c r="D81" s="106"/>
      <c r="E81" s="106"/>
      <c r="F81" s="106"/>
      <c r="G81" s="106"/>
      <c r="H81" s="106"/>
      <c r="I81" s="6"/>
      <c r="J81" s="48"/>
      <c r="K81" s="48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2"/>
      <c r="BG81" s="52"/>
      <c r="BH81" s="52"/>
      <c r="BI81" s="51"/>
      <c r="BJ81" s="51"/>
      <c r="BK81" s="51"/>
      <c r="BL81" s="8"/>
      <c r="BM81" s="8"/>
      <c r="BN81" s="8"/>
      <c r="BO81" s="8"/>
      <c r="BP81" s="8"/>
      <c r="BQ81" s="8"/>
      <c r="BR81" s="6"/>
      <c r="BS81" s="6"/>
      <c r="BT81" s="6"/>
      <c r="BW81" s="5"/>
      <c r="BX81" s="5"/>
      <c r="BY81" s="5"/>
      <c r="CE81" s="6"/>
      <c r="CF81" s="6"/>
      <c r="CG81" s="6"/>
      <c r="CH81" s="6"/>
      <c r="CI81" s="6"/>
      <c r="CJ81" s="7"/>
      <c r="CK81" s="7"/>
      <c r="CL81" s="7"/>
      <c r="CS81" s="2"/>
      <c r="CT81" s="2"/>
      <c r="CU81" s="2"/>
      <c r="CV81" s="2"/>
    </row>
    <row r="82" spans="1:100" ht="15.75" customHeight="1">
      <c r="A82" s="8"/>
      <c r="C82" s="106"/>
      <c r="D82" s="106"/>
      <c r="E82" s="106"/>
      <c r="F82" s="106"/>
      <c r="G82" s="106"/>
      <c r="H82" s="106"/>
      <c r="I82" s="6"/>
      <c r="J82" s="48"/>
      <c r="K82" s="48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524" t="str">
        <f>L90</f>
        <v>Spvgg Unterhaching</v>
      </c>
      <c r="AH82" s="525"/>
      <c r="AI82" s="525"/>
      <c r="AJ82" s="516" t="str">
        <f>L91</f>
        <v>DFI Bad Aibling</v>
      </c>
      <c r="AK82" s="516"/>
      <c r="AL82" s="516"/>
      <c r="AM82" s="525" t="str">
        <f>L92</f>
        <v>SpVgg Kaufbeuern</v>
      </c>
      <c r="AN82" s="525"/>
      <c r="AO82" s="525"/>
      <c r="AP82" s="516" t="str">
        <f>L93</f>
        <v>JFG Oberes Rottal</v>
      </c>
      <c r="AQ82" s="516"/>
      <c r="AR82" s="516"/>
      <c r="AS82" s="516" t="str">
        <f>L94</f>
        <v>SC Fürstenfeldbruck</v>
      </c>
      <c r="AT82" s="516"/>
      <c r="AU82" s="516"/>
      <c r="AV82" s="516" t="str">
        <f>L95</f>
        <v>Frei</v>
      </c>
      <c r="AW82" s="516"/>
      <c r="AX82" s="519"/>
      <c r="AY82" s="51"/>
      <c r="AZ82" s="51"/>
      <c r="BA82" s="51"/>
      <c r="BB82" s="51"/>
      <c r="BC82" s="51"/>
      <c r="BD82" s="51"/>
      <c r="BE82" s="51"/>
      <c r="BF82" s="52"/>
      <c r="BG82" s="52"/>
      <c r="BH82" s="52"/>
      <c r="BI82" s="51"/>
      <c r="BJ82" s="51"/>
      <c r="BK82" s="51"/>
      <c r="BL82" s="8"/>
      <c r="BM82" s="8"/>
      <c r="BN82" s="8"/>
      <c r="BO82" s="8"/>
      <c r="BP82" s="8"/>
      <c r="BQ82" s="8"/>
      <c r="BR82" s="6"/>
      <c r="BS82" s="6"/>
      <c r="BT82" s="6"/>
      <c r="BW82" s="5"/>
      <c r="BX82" s="5"/>
      <c r="BY82" s="5"/>
      <c r="CE82" s="6"/>
      <c r="CF82" s="6"/>
      <c r="CG82" s="6"/>
      <c r="CH82" s="6"/>
      <c r="CI82" s="6"/>
      <c r="CJ82" s="7"/>
      <c r="CK82" s="7"/>
      <c r="CL82" s="7"/>
      <c r="CS82" s="2"/>
      <c r="CT82" s="2"/>
      <c r="CU82" s="2"/>
      <c r="CV82" s="2"/>
    </row>
    <row r="83" spans="1:100" ht="15.75" customHeight="1">
      <c r="A83" s="8"/>
      <c r="C83" s="106"/>
      <c r="D83" s="106"/>
      <c r="E83" s="106"/>
      <c r="F83" s="106"/>
      <c r="G83" s="106"/>
      <c r="H83" s="106"/>
      <c r="I83" s="6"/>
      <c r="J83" s="48"/>
      <c r="K83" s="48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526"/>
      <c r="AH83" s="527"/>
      <c r="AI83" s="527"/>
      <c r="AJ83" s="517"/>
      <c r="AK83" s="517"/>
      <c r="AL83" s="517"/>
      <c r="AM83" s="527"/>
      <c r="AN83" s="527"/>
      <c r="AO83" s="527"/>
      <c r="AP83" s="517"/>
      <c r="AQ83" s="517"/>
      <c r="AR83" s="517"/>
      <c r="AS83" s="517"/>
      <c r="AT83" s="517"/>
      <c r="AU83" s="517"/>
      <c r="AV83" s="517"/>
      <c r="AW83" s="517"/>
      <c r="AX83" s="520"/>
      <c r="AY83" s="51"/>
      <c r="AZ83" s="51"/>
      <c r="BA83" s="51"/>
      <c r="BB83" s="51"/>
      <c r="BC83" s="51"/>
      <c r="BD83" s="51"/>
      <c r="BE83" s="51"/>
      <c r="BF83" s="52"/>
      <c r="BG83" s="52"/>
      <c r="BH83" s="52"/>
      <c r="BI83" s="51"/>
      <c r="BJ83" s="51"/>
      <c r="BK83" s="51"/>
      <c r="BL83" s="8"/>
      <c r="BM83" s="8"/>
      <c r="BN83" s="8"/>
      <c r="BO83" s="8"/>
      <c r="BP83" s="8"/>
      <c r="BQ83" s="8"/>
      <c r="BR83" s="6"/>
      <c r="BS83" s="6"/>
      <c r="BT83" s="6"/>
      <c r="BW83" s="5"/>
      <c r="BX83" s="5"/>
      <c r="BY83" s="5"/>
      <c r="CE83" s="6"/>
      <c r="CF83" s="6"/>
      <c r="CG83" s="6"/>
      <c r="CH83" s="6"/>
      <c r="CI83" s="6"/>
      <c r="CJ83" s="7"/>
      <c r="CK83" s="7"/>
      <c r="CL83" s="7"/>
      <c r="CS83" s="2"/>
      <c r="CT83" s="2"/>
      <c r="CU83" s="2"/>
      <c r="CV83" s="2"/>
    </row>
    <row r="84" spans="1:100" ht="15.75" customHeight="1">
      <c r="A84" s="8"/>
      <c r="C84" s="106"/>
      <c r="D84" s="106"/>
      <c r="E84" s="106"/>
      <c r="F84" s="106"/>
      <c r="G84" s="106"/>
      <c r="H84" s="106"/>
      <c r="I84" s="6"/>
      <c r="J84" s="48"/>
      <c r="K84" s="48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526"/>
      <c r="AH84" s="527"/>
      <c r="AI84" s="527"/>
      <c r="AJ84" s="517"/>
      <c r="AK84" s="517"/>
      <c r="AL84" s="517"/>
      <c r="AM84" s="527"/>
      <c r="AN84" s="527"/>
      <c r="AO84" s="527"/>
      <c r="AP84" s="517"/>
      <c r="AQ84" s="517"/>
      <c r="AR84" s="517"/>
      <c r="AS84" s="517"/>
      <c r="AT84" s="517"/>
      <c r="AU84" s="517"/>
      <c r="AV84" s="517"/>
      <c r="AW84" s="517"/>
      <c r="AX84" s="520"/>
      <c r="AY84" s="51"/>
      <c r="AZ84" s="51"/>
      <c r="BA84" s="51"/>
      <c r="BB84" s="51"/>
      <c r="BC84" s="51"/>
      <c r="BD84" s="51"/>
      <c r="BE84" s="51"/>
      <c r="BF84" s="52"/>
      <c r="BG84" s="52"/>
      <c r="BH84" s="52"/>
      <c r="BI84" s="51"/>
      <c r="BJ84" s="51"/>
      <c r="BK84" s="51"/>
      <c r="BL84" s="8"/>
      <c r="BM84" s="8"/>
      <c r="BN84" s="8"/>
      <c r="BO84" s="8"/>
      <c r="BP84" s="8"/>
      <c r="BQ84" s="8"/>
      <c r="BR84" s="6"/>
      <c r="BS84" s="6"/>
      <c r="BT84" s="6"/>
      <c r="BW84" s="5"/>
      <c r="BX84" s="5"/>
      <c r="BY84" s="5"/>
      <c r="CE84" s="6"/>
      <c r="CF84" s="6"/>
      <c r="CG84" s="6"/>
      <c r="CH84" s="6"/>
      <c r="CI84" s="6"/>
      <c r="CJ84" s="7"/>
      <c r="CK84" s="7"/>
      <c r="CL84" s="7"/>
      <c r="CS84" s="2"/>
      <c r="CT84" s="2"/>
      <c r="CU84" s="2"/>
      <c r="CV84" s="2"/>
    </row>
    <row r="85" spans="1:100" ht="15.75" customHeight="1">
      <c r="A85" s="8"/>
      <c r="C85" s="106"/>
      <c r="D85" s="106"/>
      <c r="E85" s="106"/>
      <c r="F85" s="106"/>
      <c r="G85" s="106"/>
      <c r="H85" s="106"/>
      <c r="I85" s="6"/>
      <c r="J85" s="48"/>
      <c r="K85" s="48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526"/>
      <c r="AH85" s="527"/>
      <c r="AI85" s="527"/>
      <c r="AJ85" s="517"/>
      <c r="AK85" s="517"/>
      <c r="AL85" s="517"/>
      <c r="AM85" s="527"/>
      <c r="AN85" s="527"/>
      <c r="AO85" s="527"/>
      <c r="AP85" s="517"/>
      <c r="AQ85" s="517"/>
      <c r="AR85" s="517"/>
      <c r="AS85" s="517"/>
      <c r="AT85" s="517"/>
      <c r="AU85" s="517"/>
      <c r="AV85" s="517"/>
      <c r="AW85" s="517"/>
      <c r="AX85" s="520"/>
      <c r="AY85" s="51"/>
      <c r="AZ85" s="51"/>
      <c r="BA85" s="51"/>
      <c r="BB85" s="51"/>
      <c r="BC85" s="51"/>
      <c r="BD85" s="51"/>
      <c r="BE85" s="51"/>
      <c r="BF85" s="52"/>
      <c r="BG85" s="52"/>
      <c r="BH85" s="52"/>
      <c r="BI85" s="51"/>
      <c r="BJ85" s="51"/>
      <c r="BK85" s="51"/>
      <c r="BL85" s="8"/>
      <c r="BM85" s="8"/>
      <c r="BN85" s="8"/>
      <c r="BO85" s="8"/>
      <c r="BP85" s="8"/>
      <c r="BQ85" s="8"/>
      <c r="BR85" s="6"/>
      <c r="BS85" s="6"/>
      <c r="BT85" s="6"/>
      <c r="BW85" s="5"/>
      <c r="BX85" s="5"/>
      <c r="BY85" s="5"/>
      <c r="CE85" s="6"/>
      <c r="CF85" s="6"/>
      <c r="CG85" s="6"/>
      <c r="CH85" s="6"/>
      <c r="CI85" s="6"/>
      <c r="CJ85" s="7"/>
      <c r="CK85" s="7"/>
      <c r="CL85" s="7"/>
      <c r="CS85" s="2"/>
      <c r="CT85" s="2"/>
      <c r="CU85" s="2"/>
      <c r="CV85" s="2"/>
    </row>
    <row r="86" spans="1:100" ht="15.75" customHeight="1">
      <c r="A86" s="8"/>
      <c r="C86" s="106"/>
      <c r="D86" s="106"/>
      <c r="E86" s="106"/>
      <c r="F86" s="106"/>
      <c r="G86" s="106"/>
      <c r="H86" s="106"/>
      <c r="I86" s="6"/>
      <c r="J86" s="48"/>
      <c r="K86" s="48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526"/>
      <c r="AH86" s="527"/>
      <c r="AI86" s="527"/>
      <c r="AJ86" s="517"/>
      <c r="AK86" s="517"/>
      <c r="AL86" s="517"/>
      <c r="AM86" s="527"/>
      <c r="AN86" s="527"/>
      <c r="AO86" s="527"/>
      <c r="AP86" s="517"/>
      <c r="AQ86" s="517"/>
      <c r="AR86" s="517"/>
      <c r="AS86" s="517"/>
      <c r="AT86" s="517"/>
      <c r="AU86" s="517"/>
      <c r="AV86" s="517"/>
      <c r="AW86" s="517"/>
      <c r="AX86" s="520"/>
      <c r="AY86" s="51"/>
      <c r="AZ86" s="51"/>
      <c r="BA86" s="51"/>
      <c r="BB86" s="51"/>
      <c r="BC86" s="51"/>
      <c r="BD86" s="51"/>
      <c r="BE86" s="51"/>
      <c r="BF86" s="52"/>
      <c r="BG86" s="52"/>
      <c r="BH86" s="52"/>
      <c r="BI86" s="51"/>
      <c r="BJ86" s="51"/>
      <c r="BK86" s="51"/>
      <c r="BL86" s="8"/>
      <c r="BM86" s="8"/>
      <c r="BN86" s="8"/>
      <c r="BO86" s="8"/>
      <c r="BP86" s="8"/>
      <c r="BQ86" s="8"/>
      <c r="BR86" s="6"/>
      <c r="BS86" s="6"/>
      <c r="BT86" s="6"/>
      <c r="BW86" s="5"/>
      <c r="BX86" s="5"/>
      <c r="BY86" s="5"/>
      <c r="CE86" s="6"/>
      <c r="CF86" s="6"/>
      <c r="CG86" s="6"/>
      <c r="CH86" s="6"/>
      <c r="CI86" s="6"/>
      <c r="CJ86" s="7"/>
      <c r="CK86" s="7"/>
      <c r="CL86" s="7"/>
      <c r="CS86" s="2"/>
      <c r="CT86" s="2"/>
      <c r="CU86" s="2"/>
      <c r="CV86" s="2"/>
    </row>
    <row r="87" spans="1:100" ht="15.75" customHeight="1">
      <c r="A87" s="8"/>
      <c r="E87" s="107"/>
      <c r="F87" s="107"/>
      <c r="G87" s="107"/>
      <c r="H87" s="107"/>
      <c r="I87" s="6"/>
      <c r="J87" s="48"/>
      <c r="K87" s="48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526"/>
      <c r="AH87" s="527"/>
      <c r="AI87" s="527"/>
      <c r="AJ87" s="517"/>
      <c r="AK87" s="517"/>
      <c r="AL87" s="517"/>
      <c r="AM87" s="527"/>
      <c r="AN87" s="527"/>
      <c r="AO87" s="527"/>
      <c r="AP87" s="517"/>
      <c r="AQ87" s="517"/>
      <c r="AR87" s="517"/>
      <c r="AS87" s="517"/>
      <c r="AT87" s="517"/>
      <c r="AU87" s="517"/>
      <c r="AV87" s="517"/>
      <c r="AW87" s="517"/>
      <c r="AX87" s="520"/>
      <c r="AY87" s="51"/>
      <c r="AZ87" s="51"/>
      <c r="BA87" s="51"/>
      <c r="BB87" s="51"/>
      <c r="BC87" s="51"/>
      <c r="BD87" s="51"/>
      <c r="BE87" s="51"/>
      <c r="BF87" s="52"/>
      <c r="BG87" s="52"/>
      <c r="BH87" s="52"/>
      <c r="BI87" s="51"/>
      <c r="BJ87" s="51"/>
      <c r="BK87" s="51"/>
      <c r="BL87" s="8"/>
      <c r="BM87" s="8"/>
      <c r="BN87" s="8"/>
      <c r="BO87" s="8"/>
      <c r="BP87" s="8"/>
      <c r="BQ87" s="8"/>
      <c r="BR87" s="6"/>
      <c r="BS87" s="6"/>
      <c r="BT87" s="6"/>
      <c r="BW87" s="5"/>
      <c r="BX87" s="5"/>
      <c r="BY87" s="5"/>
      <c r="CE87" s="6"/>
      <c r="CF87" s="6"/>
      <c r="CG87" s="6"/>
      <c r="CH87" s="6"/>
      <c r="CI87" s="6"/>
      <c r="CJ87" s="7"/>
      <c r="CK87" s="7"/>
      <c r="CL87" s="7"/>
      <c r="CS87" s="2"/>
      <c r="CT87" s="2"/>
      <c r="CU87" s="2"/>
      <c r="CV87" s="2"/>
    </row>
    <row r="88" spans="1:100" ht="15.75" customHeight="1" thickBot="1">
      <c r="A88" s="8"/>
      <c r="C88" s="102" t="s">
        <v>10</v>
      </c>
      <c r="D88" s="102"/>
      <c r="E88" s="108"/>
      <c r="F88" s="108"/>
      <c r="G88" s="108"/>
      <c r="H88" s="108"/>
      <c r="I88" s="6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4"/>
      <c r="Y88" s="54"/>
      <c r="Z88" s="54"/>
      <c r="AA88" s="54"/>
      <c r="AB88" s="54"/>
      <c r="AC88" s="54"/>
      <c r="AD88" s="55"/>
      <c r="AE88" s="56"/>
      <c r="AF88" s="56"/>
      <c r="AG88" s="526"/>
      <c r="AH88" s="527"/>
      <c r="AI88" s="527"/>
      <c r="AJ88" s="517"/>
      <c r="AK88" s="517"/>
      <c r="AL88" s="517"/>
      <c r="AM88" s="527"/>
      <c r="AN88" s="527"/>
      <c r="AO88" s="527"/>
      <c r="AP88" s="517"/>
      <c r="AQ88" s="517"/>
      <c r="AR88" s="517"/>
      <c r="AS88" s="517"/>
      <c r="AT88" s="517"/>
      <c r="AU88" s="517"/>
      <c r="AV88" s="517"/>
      <c r="AW88" s="517"/>
      <c r="AX88" s="520"/>
      <c r="AY88" s="57"/>
      <c r="BA88" s="58"/>
      <c r="BB88" s="53"/>
      <c r="BC88" s="53"/>
      <c r="BD88" s="53"/>
      <c r="BE88" s="53"/>
      <c r="BF88" s="53"/>
      <c r="BG88" s="53"/>
      <c r="BH88" s="53"/>
      <c r="BI88" s="57"/>
      <c r="BJ88" s="1"/>
      <c r="BK88" s="8"/>
      <c r="BL88" s="8"/>
      <c r="BM88" s="8"/>
      <c r="BN88" s="8"/>
      <c r="BO88" s="8"/>
      <c r="BP88" s="8"/>
      <c r="BQ88" s="8"/>
      <c r="BR88" s="6"/>
      <c r="BS88" s="6"/>
      <c r="BT88" s="6"/>
      <c r="BW88" s="5"/>
      <c r="BX88" s="5"/>
      <c r="BY88" s="5"/>
      <c r="CE88" s="6"/>
      <c r="CF88" s="6"/>
      <c r="CG88" s="6"/>
      <c r="CH88" s="6"/>
      <c r="CI88" s="6"/>
      <c r="CJ88" s="7"/>
      <c r="CK88" s="7"/>
      <c r="CL88" s="7"/>
      <c r="CS88" s="2"/>
      <c r="CT88" s="2"/>
      <c r="CU88" s="2"/>
      <c r="CV88" s="2"/>
    </row>
    <row r="89" spans="1:100" ht="18" customHeight="1" thickBot="1">
      <c r="A89" s="8"/>
      <c r="B89" s="515" t="s">
        <v>14</v>
      </c>
      <c r="C89" s="515"/>
      <c r="D89" s="515"/>
      <c r="E89" s="515"/>
      <c r="F89" s="515" t="s">
        <v>15</v>
      </c>
      <c r="G89" s="515"/>
      <c r="H89" s="515"/>
      <c r="I89" s="6"/>
      <c r="J89" s="522" t="str">
        <f>Ergebniseingabe!J75</f>
        <v>Gruppe B</v>
      </c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8"/>
      <c r="AH89" s="529"/>
      <c r="AI89" s="529"/>
      <c r="AJ89" s="518"/>
      <c r="AK89" s="518"/>
      <c r="AL89" s="518"/>
      <c r="AM89" s="529"/>
      <c r="AN89" s="529"/>
      <c r="AO89" s="529"/>
      <c r="AP89" s="518"/>
      <c r="AQ89" s="518"/>
      <c r="AR89" s="518"/>
      <c r="AS89" s="518"/>
      <c r="AT89" s="518"/>
      <c r="AU89" s="518"/>
      <c r="AV89" s="518"/>
      <c r="AW89" s="518"/>
      <c r="AX89" s="521"/>
      <c r="AY89" s="277" t="s">
        <v>16</v>
      </c>
      <c r="AZ89" s="278"/>
      <c r="BA89" s="278" t="s">
        <v>17</v>
      </c>
      <c r="BB89" s="278"/>
      <c r="BC89" s="278" t="s">
        <v>18</v>
      </c>
      <c r="BD89" s="278"/>
      <c r="BE89" s="278" t="s">
        <v>19</v>
      </c>
      <c r="BF89" s="278"/>
      <c r="BG89" s="278" t="s">
        <v>20</v>
      </c>
      <c r="BH89" s="278"/>
      <c r="BI89" s="278"/>
      <c r="BJ89" s="278"/>
      <c r="BK89" s="278"/>
      <c r="BL89" s="278" t="s">
        <v>21</v>
      </c>
      <c r="BM89" s="278"/>
      <c r="BN89" s="278"/>
      <c r="BO89" s="278" t="s">
        <v>22</v>
      </c>
      <c r="BP89" s="278"/>
      <c r="BQ89" s="310"/>
      <c r="BR89" s="6"/>
      <c r="BS89" s="6"/>
      <c r="BT89" s="6"/>
      <c r="BW89" s="5"/>
      <c r="BX89" s="5"/>
      <c r="BY89" s="5"/>
      <c r="CE89" s="6"/>
      <c r="CF89" s="6"/>
      <c r="CG89" s="6"/>
      <c r="CH89" s="6"/>
      <c r="CI89" s="6"/>
      <c r="CJ89" s="7"/>
      <c r="CK89" s="7"/>
      <c r="CL89" s="7"/>
      <c r="CS89" s="2"/>
      <c r="CT89" s="2"/>
      <c r="CU89" s="2"/>
      <c r="CV89" s="2"/>
    </row>
    <row r="90" spans="1:100" ht="18" customHeight="1">
      <c r="A90" s="8"/>
      <c r="B90" s="553">
        <f>IF(Ergebniseingabe!E76="","",Ergebniseingabe!E76)</f>
      </c>
      <c r="C90" s="553"/>
      <c r="D90" s="553"/>
      <c r="E90" s="553"/>
      <c r="F90" s="553">
        <f>IF(Ergebniseingabe!H76="","",Ergebniseingabe!H76)</f>
      </c>
      <c r="G90" s="553"/>
      <c r="H90" s="553"/>
      <c r="I90" s="6"/>
      <c r="J90" s="507">
        <f>Ergebniseingabe!J76</f>
      </c>
      <c r="K90" s="508"/>
      <c r="L90" s="509" t="str">
        <f>Ergebniseingabe!L76</f>
        <v>Spvgg Unterhaching</v>
      </c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1"/>
      <c r="AH90" s="511"/>
      <c r="AI90" s="512"/>
      <c r="AJ90" s="506">
        <f>Ergebniseingabe!AJ76</f>
      </c>
      <c r="AK90" s="506"/>
      <c r="AL90" s="506"/>
      <c r="AM90" s="506">
        <f>Ergebniseingabe!AM76</f>
      </c>
      <c r="AN90" s="506"/>
      <c r="AO90" s="506"/>
      <c r="AP90" s="506">
        <f>Ergebniseingabe!AP76</f>
      </c>
      <c r="AQ90" s="506"/>
      <c r="AR90" s="506"/>
      <c r="AS90" s="506">
        <f>Ergebniseingabe!AS76</f>
      </c>
      <c r="AT90" s="506"/>
      <c r="AU90" s="506"/>
      <c r="AV90" s="503">
        <f>Ergebniseingabe!AV76</f>
      </c>
      <c r="AW90" s="504"/>
      <c r="AX90" s="504"/>
      <c r="AY90" s="504">
        <f>Ergebniseingabe!AY76</f>
      </c>
      <c r="AZ90" s="505"/>
      <c r="BA90" s="506">
        <f>Ergebniseingabe!BA76</f>
      </c>
      <c r="BB90" s="506"/>
      <c r="BC90" s="506">
        <f>Ergebniseingabe!BC76</f>
      </c>
      <c r="BD90" s="506"/>
      <c r="BE90" s="506">
        <f>Ergebniseingabe!BE76</f>
      </c>
      <c r="BF90" s="506"/>
      <c r="BG90" s="506">
        <f>Ergebniseingabe!BG76</f>
      </c>
      <c r="BH90" s="513"/>
      <c r="BI90" s="103">
        <f>Ergebniseingabe!BI76</f>
      </c>
      <c r="BJ90" s="514">
        <f>Ergebniseingabe!BJ76</f>
      </c>
      <c r="BK90" s="506"/>
      <c r="BL90" s="501">
        <f>Ergebniseingabe!BL76</f>
      </c>
      <c r="BM90" s="501"/>
      <c r="BN90" s="501"/>
      <c r="BO90" s="501">
        <f>Ergebniseingabe!BO76</f>
      </c>
      <c r="BP90" s="501"/>
      <c r="BQ90" s="502"/>
      <c r="BR90" s="6"/>
      <c r="BS90" s="6"/>
      <c r="BT90" s="6"/>
      <c r="BW90" s="5"/>
      <c r="BX90" s="5"/>
      <c r="BY90" s="5"/>
      <c r="CE90" s="6"/>
      <c r="CF90" s="6"/>
      <c r="CG90" s="6"/>
      <c r="CH90" s="6"/>
      <c r="CI90" s="6"/>
      <c r="CJ90" s="7"/>
      <c r="CK90" s="7"/>
      <c r="CL90" s="7"/>
      <c r="CS90" s="2"/>
      <c r="CT90" s="2"/>
      <c r="CU90" s="2"/>
      <c r="CV90" s="2"/>
    </row>
    <row r="91" spans="1:100" ht="18" customHeight="1">
      <c r="A91" s="8"/>
      <c r="B91" s="553">
        <f>IF(Ergebniseingabe!E77="","",Ergebniseingabe!E77)</f>
      </c>
      <c r="C91" s="553"/>
      <c r="D91" s="553"/>
      <c r="E91" s="553"/>
      <c r="F91" s="553">
        <f>IF(Ergebniseingabe!H77="","",Ergebniseingabe!H77)</f>
      </c>
      <c r="G91" s="553"/>
      <c r="H91" s="553"/>
      <c r="I91" s="6"/>
      <c r="J91" s="493">
        <f>Ergebniseingabe!J77</f>
      </c>
      <c r="K91" s="494"/>
      <c r="L91" s="495" t="str">
        <f>Ergebniseingabe!L77</f>
        <v>DFI Bad Aibling</v>
      </c>
      <c r="M91" s="496"/>
      <c r="N91" s="496"/>
      <c r="O91" s="496"/>
      <c r="P91" s="496"/>
      <c r="Q91" s="496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96"/>
      <c r="AE91" s="496"/>
      <c r="AF91" s="496"/>
      <c r="AG91" s="497">
        <f>Ergebniseingabe!AG77</f>
      </c>
      <c r="AH91" s="497"/>
      <c r="AI91" s="498"/>
      <c r="AJ91" s="499"/>
      <c r="AK91" s="499"/>
      <c r="AL91" s="499"/>
      <c r="AM91" s="484">
        <f>Ergebniseingabe!AM77</f>
      </c>
      <c r="AN91" s="484"/>
      <c r="AO91" s="484"/>
      <c r="AP91" s="484">
        <f>Ergebniseingabe!AP77</f>
      </c>
      <c r="AQ91" s="484"/>
      <c r="AR91" s="484"/>
      <c r="AS91" s="484">
        <f>Ergebniseingabe!AS77</f>
      </c>
      <c r="AT91" s="484"/>
      <c r="AU91" s="484"/>
      <c r="AV91" s="500">
        <f>Ergebniseingabe!AV77</f>
      </c>
      <c r="AW91" s="497"/>
      <c r="AX91" s="497"/>
      <c r="AY91" s="497">
        <f>Ergebniseingabe!AY77</f>
      </c>
      <c r="AZ91" s="498"/>
      <c r="BA91" s="484">
        <f>Ergebniseingabe!BA77</f>
      </c>
      <c r="BB91" s="484"/>
      <c r="BC91" s="484">
        <f>Ergebniseingabe!BC77</f>
      </c>
      <c r="BD91" s="484"/>
      <c r="BE91" s="484">
        <f>Ergebniseingabe!BE77</f>
      </c>
      <c r="BF91" s="484"/>
      <c r="BG91" s="484">
        <f>Ergebniseingabe!BG77</f>
      </c>
      <c r="BH91" s="485"/>
      <c r="BI91" s="104">
        <f>Ergebniseingabe!BI77</f>
      </c>
      <c r="BJ91" s="486">
        <f>Ergebniseingabe!BJ77</f>
      </c>
      <c r="BK91" s="484"/>
      <c r="BL91" s="487">
        <f>Ergebniseingabe!BL77</f>
      </c>
      <c r="BM91" s="487"/>
      <c r="BN91" s="487"/>
      <c r="BO91" s="487">
        <f>Ergebniseingabe!BO77</f>
      </c>
      <c r="BP91" s="487"/>
      <c r="BQ91" s="488"/>
      <c r="BR91" s="6"/>
      <c r="BS91" s="6"/>
      <c r="BT91" s="6"/>
      <c r="BW91" s="5"/>
      <c r="BX91" s="5"/>
      <c r="BY91" s="5"/>
      <c r="CE91" s="6"/>
      <c r="CF91" s="6"/>
      <c r="CG91" s="6"/>
      <c r="CH91" s="6"/>
      <c r="CI91" s="6"/>
      <c r="CJ91" s="7"/>
      <c r="CK91" s="7"/>
      <c r="CL91" s="7"/>
      <c r="CS91" s="2"/>
      <c r="CT91" s="2"/>
      <c r="CU91" s="2"/>
      <c r="CV91" s="2"/>
    </row>
    <row r="92" spans="1:100" ht="18" customHeight="1">
      <c r="A92" s="8"/>
      <c r="B92" s="553">
        <f>IF(Ergebniseingabe!E78="","",Ergebniseingabe!E78)</f>
      </c>
      <c r="C92" s="553"/>
      <c r="D92" s="553"/>
      <c r="E92" s="553"/>
      <c r="F92" s="553">
        <f>IF(Ergebniseingabe!H78="","",Ergebniseingabe!H78)</f>
      </c>
      <c r="G92" s="553"/>
      <c r="H92" s="553"/>
      <c r="I92" s="6"/>
      <c r="J92" s="493">
        <f>Ergebniseingabe!J78</f>
      </c>
      <c r="K92" s="494"/>
      <c r="L92" s="495" t="str">
        <f>Ergebniseingabe!L78</f>
        <v>SpVgg Kaufbeuern</v>
      </c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7">
        <f>Ergebniseingabe!AG78</f>
      </c>
      <c r="AH92" s="497"/>
      <c r="AI92" s="498"/>
      <c r="AJ92" s="484">
        <f>Ergebniseingabe!AJ78</f>
      </c>
      <c r="AK92" s="484"/>
      <c r="AL92" s="484"/>
      <c r="AM92" s="499"/>
      <c r="AN92" s="499"/>
      <c r="AO92" s="499"/>
      <c r="AP92" s="484">
        <f>Ergebniseingabe!AP78</f>
      </c>
      <c r="AQ92" s="484"/>
      <c r="AR92" s="484"/>
      <c r="AS92" s="484">
        <f>Ergebniseingabe!AS78</f>
      </c>
      <c r="AT92" s="484"/>
      <c r="AU92" s="484"/>
      <c r="AV92" s="500">
        <f>Ergebniseingabe!AV78</f>
      </c>
      <c r="AW92" s="497"/>
      <c r="AX92" s="497"/>
      <c r="AY92" s="497">
        <f>Ergebniseingabe!AY78</f>
      </c>
      <c r="AZ92" s="498"/>
      <c r="BA92" s="484">
        <f>Ergebniseingabe!BA78</f>
      </c>
      <c r="BB92" s="484"/>
      <c r="BC92" s="484">
        <f>Ergebniseingabe!BC78</f>
      </c>
      <c r="BD92" s="484"/>
      <c r="BE92" s="484">
        <f>Ergebniseingabe!BE78</f>
      </c>
      <c r="BF92" s="484"/>
      <c r="BG92" s="484">
        <f>Ergebniseingabe!BG78</f>
      </c>
      <c r="BH92" s="485"/>
      <c r="BI92" s="104">
        <f>Ergebniseingabe!BI78</f>
      </c>
      <c r="BJ92" s="486">
        <f>Ergebniseingabe!BJ78</f>
      </c>
      <c r="BK92" s="484"/>
      <c r="BL92" s="487">
        <f>Ergebniseingabe!BL78</f>
      </c>
      <c r="BM92" s="487"/>
      <c r="BN92" s="487"/>
      <c r="BO92" s="487">
        <f>Ergebniseingabe!BO78</f>
      </c>
      <c r="BP92" s="487"/>
      <c r="BQ92" s="488"/>
      <c r="BR92" s="6"/>
      <c r="BS92" s="6"/>
      <c r="BT92" s="6"/>
      <c r="BW92" s="5"/>
      <c r="BX92" s="5"/>
      <c r="BY92" s="5"/>
      <c r="CE92" s="6"/>
      <c r="CF92" s="6"/>
      <c r="CG92" s="6"/>
      <c r="CH92" s="6"/>
      <c r="CI92" s="6"/>
      <c r="CJ92" s="7"/>
      <c r="CK92" s="7"/>
      <c r="CL92" s="7"/>
      <c r="CS92" s="2"/>
      <c r="CT92" s="2"/>
      <c r="CU92" s="2"/>
      <c r="CV92" s="2"/>
    </row>
    <row r="93" spans="1:100" ht="18" customHeight="1">
      <c r="A93" s="8"/>
      <c r="B93" s="553">
        <f>IF(Ergebniseingabe!E79="","",Ergebniseingabe!E79)</f>
      </c>
      <c r="C93" s="553"/>
      <c r="D93" s="553"/>
      <c r="E93" s="553"/>
      <c r="F93" s="553">
        <f>IF(Ergebniseingabe!H79="","",Ergebniseingabe!H79)</f>
      </c>
      <c r="G93" s="553"/>
      <c r="H93" s="553"/>
      <c r="I93" s="6"/>
      <c r="J93" s="493">
        <f>Ergebniseingabe!J79</f>
      </c>
      <c r="K93" s="494"/>
      <c r="L93" s="495" t="str">
        <f>Ergebniseingabe!L79</f>
        <v>JFG Oberes Rottal</v>
      </c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7">
        <f>Ergebniseingabe!AG79</f>
      </c>
      <c r="AH93" s="497"/>
      <c r="AI93" s="498"/>
      <c r="AJ93" s="484">
        <f>Ergebniseingabe!AJ79</f>
      </c>
      <c r="AK93" s="484"/>
      <c r="AL93" s="484"/>
      <c r="AM93" s="484">
        <f>Ergebniseingabe!AM79</f>
      </c>
      <c r="AN93" s="484"/>
      <c r="AO93" s="484"/>
      <c r="AP93" s="499"/>
      <c r="AQ93" s="499"/>
      <c r="AR93" s="499"/>
      <c r="AS93" s="484">
        <f>Ergebniseingabe!AS79</f>
      </c>
      <c r="AT93" s="484"/>
      <c r="AU93" s="484"/>
      <c r="AV93" s="500">
        <f>Ergebniseingabe!AV79</f>
      </c>
      <c r="AW93" s="497"/>
      <c r="AX93" s="497"/>
      <c r="AY93" s="497">
        <f>Ergebniseingabe!AY79</f>
      </c>
      <c r="AZ93" s="498"/>
      <c r="BA93" s="484">
        <f>Ergebniseingabe!BA79</f>
      </c>
      <c r="BB93" s="484"/>
      <c r="BC93" s="484">
        <f>Ergebniseingabe!BC79</f>
      </c>
      <c r="BD93" s="484"/>
      <c r="BE93" s="484">
        <f>Ergebniseingabe!BE79</f>
      </c>
      <c r="BF93" s="484"/>
      <c r="BG93" s="484">
        <f>Ergebniseingabe!BG79</f>
      </c>
      <c r="BH93" s="485"/>
      <c r="BI93" s="104">
        <f>Ergebniseingabe!BI79</f>
      </c>
      <c r="BJ93" s="486">
        <f>Ergebniseingabe!BJ79</f>
      </c>
      <c r="BK93" s="484"/>
      <c r="BL93" s="487">
        <f>Ergebniseingabe!BL79</f>
      </c>
      <c r="BM93" s="487"/>
      <c r="BN93" s="487"/>
      <c r="BO93" s="487">
        <f>Ergebniseingabe!BO79</f>
      </c>
      <c r="BP93" s="487"/>
      <c r="BQ93" s="488"/>
      <c r="BR93" s="6"/>
      <c r="BS93" s="6"/>
      <c r="BT93" s="6"/>
      <c r="BW93" s="5"/>
      <c r="BX93" s="5"/>
      <c r="BY93" s="5"/>
      <c r="CE93" s="6"/>
      <c r="CF93" s="6"/>
      <c r="CG93" s="6"/>
      <c r="CH93" s="6"/>
      <c r="CI93" s="6"/>
      <c r="CJ93" s="7"/>
      <c r="CK93" s="7"/>
      <c r="CL93" s="7"/>
      <c r="CS93" s="2"/>
      <c r="CT93" s="2"/>
      <c r="CU93" s="2"/>
      <c r="CV93" s="2"/>
    </row>
    <row r="94" spans="1:100" ht="18" customHeight="1">
      <c r="A94" s="8"/>
      <c r="B94" s="553">
        <f>IF(Ergebniseingabe!E80="","",Ergebniseingabe!E80)</f>
      </c>
      <c r="C94" s="553"/>
      <c r="D94" s="553"/>
      <c r="E94" s="553"/>
      <c r="F94" s="553">
        <f>IF(Ergebniseingabe!H80="","",Ergebniseingabe!H80)</f>
      </c>
      <c r="G94" s="553"/>
      <c r="H94" s="553"/>
      <c r="I94" s="6"/>
      <c r="J94" s="493">
        <f>Ergebniseingabe!J80</f>
      </c>
      <c r="K94" s="494"/>
      <c r="L94" s="495" t="str">
        <f>Ergebniseingabe!L80</f>
        <v>SC Fürstenfeldbruck</v>
      </c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7">
        <f>Ergebniseingabe!AG80</f>
      </c>
      <c r="AH94" s="497"/>
      <c r="AI94" s="498"/>
      <c r="AJ94" s="484">
        <f>Ergebniseingabe!AJ80</f>
      </c>
      <c r="AK94" s="484"/>
      <c r="AL94" s="484"/>
      <c r="AM94" s="484">
        <f>Ergebniseingabe!AM80</f>
      </c>
      <c r="AN94" s="484"/>
      <c r="AO94" s="484"/>
      <c r="AP94" s="484">
        <f>Ergebniseingabe!AP80</f>
      </c>
      <c r="AQ94" s="484"/>
      <c r="AR94" s="484"/>
      <c r="AS94" s="499"/>
      <c r="AT94" s="499"/>
      <c r="AU94" s="499"/>
      <c r="AV94" s="500">
        <f>Ergebniseingabe!AV80</f>
      </c>
      <c r="AW94" s="497"/>
      <c r="AX94" s="497"/>
      <c r="AY94" s="497">
        <f>Ergebniseingabe!AY80</f>
      </c>
      <c r="AZ94" s="498"/>
      <c r="BA94" s="484">
        <f>Ergebniseingabe!BA80</f>
      </c>
      <c r="BB94" s="484"/>
      <c r="BC94" s="484">
        <f>Ergebniseingabe!BC80</f>
      </c>
      <c r="BD94" s="484"/>
      <c r="BE94" s="484">
        <f>Ergebniseingabe!BE80</f>
      </c>
      <c r="BF94" s="484"/>
      <c r="BG94" s="484">
        <f>Ergebniseingabe!BG80</f>
      </c>
      <c r="BH94" s="485"/>
      <c r="BI94" s="104">
        <f>Ergebniseingabe!BI80</f>
      </c>
      <c r="BJ94" s="486">
        <f>Ergebniseingabe!BJ80</f>
      </c>
      <c r="BK94" s="484"/>
      <c r="BL94" s="487">
        <f>Ergebniseingabe!BL80</f>
      </c>
      <c r="BM94" s="487"/>
      <c r="BN94" s="487"/>
      <c r="BO94" s="487">
        <f>Ergebniseingabe!BO80</f>
      </c>
      <c r="BP94" s="487"/>
      <c r="BQ94" s="488"/>
      <c r="BR94" s="6"/>
      <c r="BS94" s="6"/>
      <c r="BT94" s="6"/>
      <c r="BW94" s="5"/>
      <c r="BX94" s="5"/>
      <c r="BY94" s="5"/>
      <c r="CE94" s="6"/>
      <c r="CF94" s="6"/>
      <c r="CG94" s="6"/>
      <c r="CH94" s="6"/>
      <c r="CI94" s="6"/>
      <c r="CJ94" s="7"/>
      <c r="CK94" s="7"/>
      <c r="CL94" s="7"/>
      <c r="CS94" s="2"/>
      <c r="CT94" s="2"/>
      <c r="CU94" s="2"/>
      <c r="CV94" s="2"/>
    </row>
    <row r="95" spans="1:100" ht="18" customHeight="1" thickBot="1">
      <c r="A95" s="8"/>
      <c r="B95" s="553">
        <f>IF(Ergebniseingabe!E81="","",Ergebniseingabe!E81)</f>
      </c>
      <c r="C95" s="553"/>
      <c r="D95" s="553"/>
      <c r="E95" s="553"/>
      <c r="F95" s="553">
        <f>IF(Ergebniseingabe!H81="","",Ergebniseingabe!H81)</f>
      </c>
      <c r="G95" s="553"/>
      <c r="H95" s="553"/>
      <c r="I95" s="6"/>
      <c r="J95" s="475">
        <f>Ergebniseingabe!J81</f>
      </c>
      <c r="K95" s="476"/>
      <c r="L95" s="477" t="str">
        <f>Ergebniseingabe!L81</f>
        <v>Frei</v>
      </c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9">
        <f>Ergebniseingabe!AG81</f>
      </c>
      <c r="AH95" s="479"/>
      <c r="AI95" s="480"/>
      <c r="AJ95" s="481">
        <f>Ergebniseingabe!AJ81</f>
      </c>
      <c r="AK95" s="481"/>
      <c r="AL95" s="481"/>
      <c r="AM95" s="481">
        <f>Ergebniseingabe!AM81</f>
      </c>
      <c r="AN95" s="481"/>
      <c r="AO95" s="481"/>
      <c r="AP95" s="481">
        <f>Ergebniseingabe!AP81</f>
      </c>
      <c r="AQ95" s="481"/>
      <c r="AR95" s="481"/>
      <c r="AS95" s="481">
        <f>Ergebniseingabe!AS81</f>
      </c>
      <c r="AT95" s="481"/>
      <c r="AU95" s="481"/>
      <c r="AV95" s="489"/>
      <c r="AW95" s="490"/>
      <c r="AX95" s="490"/>
      <c r="AY95" s="479">
        <f>Ergebniseingabe!AY81</f>
      </c>
      <c r="AZ95" s="480"/>
      <c r="BA95" s="481">
        <f>Ergebniseingabe!BA81</f>
      </c>
      <c r="BB95" s="481"/>
      <c r="BC95" s="481">
        <f>Ergebniseingabe!BC81</f>
      </c>
      <c r="BD95" s="481"/>
      <c r="BE95" s="481">
        <f>Ergebniseingabe!BE81</f>
      </c>
      <c r="BF95" s="481"/>
      <c r="BG95" s="481">
        <f>Ergebniseingabe!BG81</f>
      </c>
      <c r="BH95" s="491"/>
      <c r="BI95" s="105">
        <f>Ergebniseingabe!BI81</f>
      </c>
      <c r="BJ95" s="492">
        <f>Ergebniseingabe!BJ81</f>
      </c>
      <c r="BK95" s="481"/>
      <c r="BL95" s="482">
        <f>Ergebniseingabe!BL81</f>
      </c>
      <c r="BM95" s="482"/>
      <c r="BN95" s="482"/>
      <c r="BO95" s="482">
        <f>Ergebniseingabe!BO81</f>
      </c>
      <c r="BP95" s="482"/>
      <c r="BQ95" s="483"/>
      <c r="BR95" s="6"/>
      <c r="BS95" s="6"/>
      <c r="BT95" s="6"/>
      <c r="BW95" s="5"/>
      <c r="BX95" s="5"/>
      <c r="BY95" s="5"/>
      <c r="CE95" s="6"/>
      <c r="CF95" s="6"/>
      <c r="CG95" s="6"/>
      <c r="CH95" s="6"/>
      <c r="CI95" s="6"/>
      <c r="CJ95" s="7"/>
      <c r="CK95" s="7"/>
      <c r="CL95" s="7"/>
      <c r="CS95" s="2"/>
      <c r="CT95" s="2"/>
      <c r="CU95" s="2"/>
      <c r="CV95" s="2"/>
    </row>
    <row r="96" spans="1:100" ht="15.75" customHeight="1">
      <c r="A96" s="8"/>
      <c r="C96" s="58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4"/>
      <c r="V96" s="54"/>
      <c r="W96" s="54"/>
      <c r="X96" s="54"/>
      <c r="Y96" s="54"/>
      <c r="Z96" s="54"/>
      <c r="AA96" s="55"/>
      <c r="AB96" s="56"/>
      <c r="AC96" s="56"/>
      <c r="AD96" s="57"/>
      <c r="AE96" s="57"/>
      <c r="AF96" s="57"/>
      <c r="AH96" s="58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4"/>
      <c r="AW96" s="54"/>
      <c r="AX96" s="56"/>
      <c r="AY96" s="56"/>
      <c r="AZ96" s="56"/>
      <c r="BA96" s="56"/>
      <c r="BB96" s="55"/>
      <c r="BC96" s="56"/>
      <c r="BD96" s="56"/>
      <c r="BE96" s="57"/>
      <c r="BF96" s="57"/>
      <c r="BG96" s="57"/>
      <c r="BI96" s="2"/>
      <c r="BJ96" s="2"/>
      <c r="BK96" s="2"/>
      <c r="BL96" s="2"/>
      <c r="BM96" s="2"/>
      <c r="BN96" s="3"/>
      <c r="BO96" s="3"/>
      <c r="BP96" s="5"/>
      <c r="BQ96" s="5"/>
      <c r="BR96" s="6"/>
      <c r="BS96" s="6"/>
      <c r="BT96" s="6"/>
      <c r="BW96" s="5"/>
      <c r="BX96" s="5"/>
      <c r="BY96" s="5"/>
      <c r="CE96" s="6"/>
      <c r="CF96" s="6"/>
      <c r="CG96" s="6"/>
      <c r="CH96" s="6"/>
      <c r="CI96" s="6"/>
      <c r="CJ96" s="7"/>
      <c r="CK96" s="7"/>
      <c r="CL96" s="7"/>
      <c r="CS96" s="2"/>
      <c r="CT96" s="2"/>
      <c r="CU96" s="2"/>
      <c r="CV96" s="2"/>
    </row>
    <row r="97" ht="12.75"/>
    <row r="98" ht="12.75">
      <c r="B98" s="36" t="s">
        <v>24</v>
      </c>
    </row>
    <row r="99" ht="12.75"/>
    <row r="100" spans="2:115" s="29" customFormat="1" ht="15">
      <c r="B100" s="198" t="s">
        <v>49</v>
      </c>
      <c r="C100" s="198"/>
      <c r="D100" s="198"/>
      <c r="E100" s="198"/>
      <c r="F100" s="198"/>
      <c r="G100" s="198"/>
      <c r="H100" s="388">
        <f>Ergebniseingabe!H85</f>
        <v>0.6215277777777778</v>
      </c>
      <c r="I100" s="388"/>
      <c r="J100" s="388"/>
      <c r="K100" s="388"/>
      <c r="L100" s="29" t="s">
        <v>1</v>
      </c>
      <c r="T100" s="30" t="s">
        <v>2</v>
      </c>
      <c r="U100" s="387">
        <f>Ergebniseingabe!U85</f>
        <v>1</v>
      </c>
      <c r="V100" s="387"/>
      <c r="W100" s="31" t="s">
        <v>3</v>
      </c>
      <c r="X100" s="389">
        <f>Ergebniseingabe!X85</f>
        <v>25</v>
      </c>
      <c r="Y100" s="389"/>
      <c r="Z100" s="389"/>
      <c r="AA100" s="389"/>
      <c r="AB100" s="389"/>
      <c r="AC100" s="392">
        <f>Ergebniseingabe!AC85</f>
      </c>
      <c r="AD100" s="392"/>
      <c r="AE100" s="392"/>
      <c r="AF100" s="392"/>
      <c r="AG100" s="392"/>
      <c r="AH100" s="392"/>
      <c r="AI100" s="389">
        <f>Ergebniseingabe!AI85</f>
        <v>0</v>
      </c>
      <c r="AJ100" s="389"/>
      <c r="AK100" s="389"/>
      <c r="AL100" s="389"/>
      <c r="AM100" s="389"/>
      <c r="AN100" s="198" t="s">
        <v>4</v>
      </c>
      <c r="AO100" s="198"/>
      <c r="AP100" s="198"/>
      <c r="AQ100" s="198"/>
      <c r="AR100" s="198"/>
      <c r="AS100" s="198"/>
      <c r="AT100" s="198"/>
      <c r="AU100" s="198"/>
      <c r="AV100" s="198"/>
      <c r="AW100" s="197">
        <f>Ergebniseingabe!AW85</f>
        <v>5</v>
      </c>
      <c r="AX100" s="197"/>
      <c r="AY100" s="197"/>
      <c r="AZ100" s="197"/>
      <c r="BA100" s="197"/>
      <c r="BB100" s="32"/>
      <c r="BC100" s="32"/>
      <c r="BD100" s="32"/>
      <c r="BE100" s="33"/>
      <c r="BF100" s="33"/>
      <c r="BG100" s="33"/>
      <c r="BH100" s="34"/>
      <c r="BI100" s="34"/>
      <c r="BJ100" s="25"/>
      <c r="BK100" s="25"/>
      <c r="BL100" s="121"/>
      <c r="BM100" s="121"/>
      <c r="BN100" s="121"/>
      <c r="BO100" s="122"/>
      <c r="BP100" s="122"/>
      <c r="BQ100" s="122"/>
      <c r="BR100" s="34"/>
      <c r="BS100" s="34"/>
      <c r="BT100" s="34"/>
      <c r="BU100" s="34"/>
      <c r="BV100" s="34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</row>
    <row r="101" ht="12" customHeight="1" thickBot="1"/>
    <row r="102" spans="3:125" s="1" customFormat="1" ht="18" customHeight="1" thickBot="1">
      <c r="C102" s="240" t="s">
        <v>11</v>
      </c>
      <c r="D102" s="241"/>
      <c r="E102" s="209" t="s">
        <v>50</v>
      </c>
      <c r="F102" s="210"/>
      <c r="G102" s="210"/>
      <c r="H102" s="210"/>
      <c r="I102" s="209" t="s">
        <v>25</v>
      </c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344"/>
      <c r="AZ102" s="209" t="s">
        <v>13</v>
      </c>
      <c r="BA102" s="210"/>
      <c r="BB102" s="210"/>
      <c r="BC102" s="210"/>
      <c r="BD102" s="210"/>
      <c r="BE102" s="209"/>
      <c r="BF102" s="210"/>
      <c r="BG102" s="210"/>
      <c r="BH102" s="211"/>
      <c r="BI102" s="2"/>
      <c r="BJ102" s="2"/>
      <c r="BK102" s="2"/>
      <c r="BL102" s="3"/>
      <c r="BM102" s="5"/>
      <c r="BN102" s="5"/>
      <c r="BO102" s="5"/>
      <c r="BP102" s="5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7"/>
      <c r="CI102" s="6"/>
      <c r="CJ102" s="6"/>
      <c r="CK102" s="77"/>
      <c r="CL102" s="78"/>
      <c r="CM102" s="78"/>
      <c r="CN102" s="78"/>
      <c r="CO102" s="78"/>
      <c r="CP102" s="78"/>
      <c r="CQ102" s="78"/>
      <c r="CR102" s="2"/>
      <c r="CS102" s="2"/>
      <c r="CT102" s="2"/>
      <c r="CU102" s="2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8"/>
    </row>
    <row r="103" spans="3:125" s="1" customFormat="1" ht="18" customHeight="1">
      <c r="C103" s="234">
        <v>31</v>
      </c>
      <c r="D103" s="235"/>
      <c r="E103" s="345">
        <f>Ergebniseingabe!D88</f>
        <v>0.6215277777777778</v>
      </c>
      <c r="F103" s="345"/>
      <c r="G103" s="345"/>
      <c r="H103" s="345"/>
      <c r="I103" s="581">
        <f>Ergebniseingabe!H88</f>
      </c>
      <c r="J103" s="579"/>
      <c r="K103" s="579"/>
      <c r="L103" s="579"/>
      <c r="M103" s="579"/>
      <c r="N103" s="579"/>
      <c r="O103" s="579"/>
      <c r="P103" s="579"/>
      <c r="Q103" s="579"/>
      <c r="R103" s="579"/>
      <c r="S103" s="579"/>
      <c r="T103" s="579"/>
      <c r="U103" s="579"/>
      <c r="V103" s="579"/>
      <c r="W103" s="579"/>
      <c r="X103" s="579"/>
      <c r="Y103" s="579"/>
      <c r="Z103" s="579"/>
      <c r="AA103" s="579"/>
      <c r="AB103" s="579"/>
      <c r="AC103" s="579"/>
      <c r="AD103" s="68" t="s">
        <v>23</v>
      </c>
      <c r="AE103" s="579">
        <f>Ergebniseingabe!AD88</f>
      </c>
      <c r="AF103" s="579"/>
      <c r="AG103" s="579"/>
      <c r="AH103" s="579"/>
      <c r="AI103" s="579"/>
      <c r="AJ103" s="579"/>
      <c r="AK103" s="579"/>
      <c r="AL103" s="579"/>
      <c r="AM103" s="579"/>
      <c r="AN103" s="579"/>
      <c r="AO103" s="579"/>
      <c r="AP103" s="579"/>
      <c r="AQ103" s="579"/>
      <c r="AR103" s="579"/>
      <c r="AS103" s="579"/>
      <c r="AT103" s="579"/>
      <c r="AU103" s="579"/>
      <c r="AV103" s="579"/>
      <c r="AW103" s="579"/>
      <c r="AX103" s="579"/>
      <c r="AY103" s="580"/>
      <c r="AZ103" s="595">
        <f>IF(Ergebniseingabe!AY88="","",Ergebniseingabe!AY88)</f>
      </c>
      <c r="BA103" s="596"/>
      <c r="BB103" s="596"/>
      <c r="BC103" s="575">
        <f>IF(Ergebniseingabe!BB88="","",Ergebniseingabe!BB88)</f>
      </c>
      <c r="BD103" s="444"/>
      <c r="BE103" s="472">
        <f>IF(Ergebniseingabe!BD88="","",Ergebniseingabe!BD88)</f>
      </c>
      <c r="BF103" s="473"/>
      <c r="BG103" s="473"/>
      <c r="BH103" s="474"/>
      <c r="BI103" s="2"/>
      <c r="BJ103" s="2"/>
      <c r="BK103" s="2"/>
      <c r="BL103" s="3"/>
      <c r="BM103" s="5"/>
      <c r="BN103" s="5"/>
      <c r="BO103" s="5"/>
      <c r="BP103" s="5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7"/>
      <c r="CI103" s="6"/>
      <c r="CJ103" s="6"/>
      <c r="CK103" s="77"/>
      <c r="CL103" s="78"/>
      <c r="CM103" s="78"/>
      <c r="CN103" s="78"/>
      <c r="CO103" s="78"/>
      <c r="CP103" s="78"/>
      <c r="CQ103" s="78"/>
      <c r="CR103" s="2"/>
      <c r="CS103" s="2"/>
      <c r="CT103" s="2"/>
      <c r="CU103" s="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8"/>
    </row>
    <row r="104" spans="3:125" s="1" customFormat="1" ht="12" customHeight="1" thickBot="1">
      <c r="C104" s="236"/>
      <c r="D104" s="237"/>
      <c r="E104" s="346"/>
      <c r="F104" s="346"/>
      <c r="G104" s="346"/>
      <c r="H104" s="346"/>
      <c r="I104" s="353" t="s">
        <v>26</v>
      </c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69"/>
      <c r="AE104" s="326" t="s">
        <v>27</v>
      </c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7"/>
      <c r="AZ104" s="218"/>
      <c r="BA104" s="219"/>
      <c r="BB104" s="219"/>
      <c r="BC104" s="219"/>
      <c r="BD104" s="219"/>
      <c r="BE104" s="203"/>
      <c r="BF104" s="204"/>
      <c r="BG104" s="204"/>
      <c r="BH104" s="205"/>
      <c r="BI104" s="2"/>
      <c r="BJ104" s="2"/>
      <c r="BK104" s="2"/>
      <c r="BL104" s="3"/>
      <c r="BM104" s="5"/>
      <c r="BN104" s="5"/>
      <c r="BO104" s="5"/>
      <c r="BP104" s="5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7"/>
      <c r="CI104" s="7"/>
      <c r="CJ104" s="7"/>
      <c r="CK104" s="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8"/>
    </row>
    <row r="105" spans="3:125" s="1" customFormat="1" ht="12" customHeight="1">
      <c r="C105" s="63"/>
      <c r="D105" s="63"/>
      <c r="E105" s="70"/>
      <c r="F105" s="70"/>
      <c r="G105" s="70"/>
      <c r="H105" s="70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2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66"/>
      <c r="BA105" s="66"/>
      <c r="BB105" s="66"/>
      <c r="BC105" s="66"/>
      <c r="BD105" s="66"/>
      <c r="BE105" s="18"/>
      <c r="BF105" s="73"/>
      <c r="BG105" s="18"/>
      <c r="BH105" s="2"/>
      <c r="BI105" s="2"/>
      <c r="BJ105" s="2"/>
      <c r="BK105" s="2"/>
      <c r="BL105" s="3"/>
      <c r="BM105" s="5"/>
      <c r="BN105" s="5"/>
      <c r="BO105" s="5"/>
      <c r="BP105" s="5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7"/>
      <c r="CI105" s="7"/>
      <c r="CJ105" s="7"/>
      <c r="CK105" s="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8"/>
    </row>
    <row r="106" spans="57:125" s="1" customFormat="1" ht="12" customHeight="1" thickBot="1">
      <c r="BE106" s="18"/>
      <c r="BF106" s="73"/>
      <c r="BG106" s="18"/>
      <c r="BH106" s="2"/>
      <c r="BI106" s="2"/>
      <c r="BJ106" s="2"/>
      <c r="BK106" s="2"/>
      <c r="BL106" s="3"/>
      <c r="BM106" s="5"/>
      <c r="BN106" s="5"/>
      <c r="BO106" s="5"/>
      <c r="BP106" s="5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7"/>
      <c r="CI106" s="7"/>
      <c r="CJ106" s="7"/>
      <c r="CK106" s="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8"/>
    </row>
    <row r="107" spans="3:125" s="1" customFormat="1" ht="18" customHeight="1" thickBot="1">
      <c r="C107" s="240" t="s">
        <v>11</v>
      </c>
      <c r="D107" s="241"/>
      <c r="E107" s="209" t="s">
        <v>50</v>
      </c>
      <c r="F107" s="210"/>
      <c r="G107" s="210"/>
      <c r="H107" s="210"/>
      <c r="I107" s="209" t="s">
        <v>28</v>
      </c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  <c r="AG107" s="210"/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344"/>
      <c r="AZ107" s="209" t="s">
        <v>13</v>
      </c>
      <c r="BA107" s="210"/>
      <c r="BB107" s="210"/>
      <c r="BC107" s="210"/>
      <c r="BD107" s="210"/>
      <c r="BE107" s="209"/>
      <c r="BF107" s="210"/>
      <c r="BG107" s="210"/>
      <c r="BH107" s="211"/>
      <c r="BI107" s="2"/>
      <c r="BJ107" s="2"/>
      <c r="BK107" s="2"/>
      <c r="BL107" s="3"/>
      <c r="BM107" s="5"/>
      <c r="BN107" s="5"/>
      <c r="BO107" s="5"/>
      <c r="BP107" s="5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7"/>
      <c r="CI107" s="7"/>
      <c r="CJ107" s="7"/>
      <c r="CK107" s="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8"/>
    </row>
    <row r="108" spans="3:125" s="1" customFormat="1" ht="18" customHeight="1">
      <c r="C108" s="234">
        <v>32</v>
      </c>
      <c r="D108" s="235"/>
      <c r="E108" s="244">
        <f>Ergebniseingabe!D93</f>
        <v>0.6215277777777778</v>
      </c>
      <c r="F108" s="245"/>
      <c r="G108" s="245"/>
      <c r="H108" s="246"/>
      <c r="I108" s="581">
        <f>Ergebniseingabe!H93</f>
      </c>
      <c r="J108" s="579"/>
      <c r="K108" s="579"/>
      <c r="L108" s="579"/>
      <c r="M108" s="579"/>
      <c r="N108" s="579"/>
      <c r="O108" s="579"/>
      <c r="P108" s="579"/>
      <c r="Q108" s="579"/>
      <c r="R108" s="579"/>
      <c r="S108" s="579"/>
      <c r="T108" s="579"/>
      <c r="U108" s="579"/>
      <c r="V108" s="579"/>
      <c r="W108" s="579"/>
      <c r="X108" s="579"/>
      <c r="Y108" s="579"/>
      <c r="Z108" s="579"/>
      <c r="AA108" s="579"/>
      <c r="AB108" s="579"/>
      <c r="AC108" s="579"/>
      <c r="AD108" s="68" t="s">
        <v>23</v>
      </c>
      <c r="AE108" s="579">
        <f>Ergebniseingabe!AD93</f>
      </c>
      <c r="AF108" s="579"/>
      <c r="AG108" s="579"/>
      <c r="AH108" s="579"/>
      <c r="AI108" s="579"/>
      <c r="AJ108" s="579"/>
      <c r="AK108" s="579"/>
      <c r="AL108" s="579"/>
      <c r="AM108" s="579"/>
      <c r="AN108" s="579"/>
      <c r="AO108" s="579"/>
      <c r="AP108" s="579"/>
      <c r="AQ108" s="579"/>
      <c r="AR108" s="579"/>
      <c r="AS108" s="579"/>
      <c r="AT108" s="579"/>
      <c r="AU108" s="579"/>
      <c r="AV108" s="579"/>
      <c r="AW108" s="579"/>
      <c r="AX108" s="579"/>
      <c r="AY108" s="580"/>
      <c r="AZ108" s="595">
        <f>IF(Ergebniseingabe!AY93="","",Ergebniseingabe!AY93)</f>
      </c>
      <c r="BA108" s="596"/>
      <c r="BB108" s="596"/>
      <c r="BC108" s="575">
        <f>IF(Ergebniseingabe!BB93="","",Ergebniseingabe!BB93)</f>
      </c>
      <c r="BD108" s="444"/>
      <c r="BE108" s="472">
        <f>IF(Ergebniseingabe!BD93="","",Ergebniseingabe!BD93)</f>
      </c>
      <c r="BF108" s="473"/>
      <c r="BG108" s="473"/>
      <c r="BH108" s="474"/>
      <c r="BI108" s="2"/>
      <c r="BJ108" s="2"/>
      <c r="BK108" s="2"/>
      <c r="BL108" s="3"/>
      <c r="BM108" s="5"/>
      <c r="BN108" s="5"/>
      <c r="BO108" s="5"/>
      <c r="BP108" s="5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7"/>
      <c r="CI108" s="7"/>
      <c r="CJ108" s="7"/>
      <c r="CK108" s="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8"/>
    </row>
    <row r="109" spans="3:125" s="1" customFormat="1" ht="12" customHeight="1" thickBot="1">
      <c r="C109" s="236"/>
      <c r="D109" s="237"/>
      <c r="E109" s="247"/>
      <c r="F109" s="248"/>
      <c r="G109" s="248"/>
      <c r="H109" s="249"/>
      <c r="I109" s="353" t="s">
        <v>29</v>
      </c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69"/>
      <c r="AE109" s="326" t="s">
        <v>30</v>
      </c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7"/>
      <c r="AZ109" s="218"/>
      <c r="BA109" s="219"/>
      <c r="BB109" s="219"/>
      <c r="BC109" s="219"/>
      <c r="BD109" s="219"/>
      <c r="BE109" s="203"/>
      <c r="BF109" s="204"/>
      <c r="BG109" s="204"/>
      <c r="BH109" s="205"/>
      <c r="BI109" s="2"/>
      <c r="BJ109" s="2"/>
      <c r="BK109" s="2"/>
      <c r="BL109" s="3"/>
      <c r="BM109" s="5"/>
      <c r="BN109" s="5"/>
      <c r="BO109" s="5"/>
      <c r="BP109" s="5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7"/>
      <c r="CI109" s="7"/>
      <c r="CJ109" s="7"/>
      <c r="CK109" s="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8"/>
    </row>
    <row r="110" spans="57:125" s="1" customFormat="1" ht="9.75" customHeight="1">
      <c r="BE110" s="18"/>
      <c r="BF110" s="73"/>
      <c r="BG110" s="18"/>
      <c r="BH110" s="2"/>
      <c r="BI110" s="2"/>
      <c r="BJ110" s="2"/>
      <c r="BK110" s="2"/>
      <c r="BL110" s="3"/>
      <c r="BM110" s="5"/>
      <c r="BN110" s="5"/>
      <c r="BO110" s="5"/>
      <c r="BP110" s="5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7"/>
      <c r="CI110" s="6"/>
      <c r="CJ110" s="6"/>
      <c r="CK110" s="6"/>
      <c r="CL110" s="78"/>
      <c r="CM110" s="78"/>
      <c r="CN110" s="78"/>
      <c r="CO110" s="78"/>
      <c r="CP110" s="78"/>
      <c r="CQ110" s="78"/>
      <c r="CR110" s="2"/>
      <c r="CS110" s="2"/>
      <c r="CT110" s="2"/>
      <c r="CU110" s="2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8"/>
    </row>
    <row r="111" spans="57:125" s="1" customFormat="1" ht="9.75" customHeight="1" thickBot="1">
      <c r="BE111" s="18"/>
      <c r="BF111" s="73"/>
      <c r="BG111" s="18"/>
      <c r="BH111" s="2"/>
      <c r="BI111" s="2"/>
      <c r="BJ111" s="2"/>
      <c r="BK111" s="2"/>
      <c r="BL111" s="3"/>
      <c r="BM111" s="5"/>
      <c r="BN111" s="5"/>
      <c r="BO111" s="5"/>
      <c r="BP111" s="5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8"/>
    </row>
    <row r="112" spans="3:125" s="1" customFormat="1" ht="18" customHeight="1" thickBot="1">
      <c r="C112" s="238" t="s">
        <v>11</v>
      </c>
      <c r="D112" s="239"/>
      <c r="E112" s="350" t="s">
        <v>50</v>
      </c>
      <c r="F112" s="351"/>
      <c r="G112" s="351"/>
      <c r="H112" s="351"/>
      <c r="I112" s="350" t="s">
        <v>31</v>
      </c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351"/>
      <c r="AP112" s="351"/>
      <c r="AQ112" s="351"/>
      <c r="AR112" s="351"/>
      <c r="AS112" s="351"/>
      <c r="AT112" s="351"/>
      <c r="AU112" s="351"/>
      <c r="AV112" s="351"/>
      <c r="AW112" s="351"/>
      <c r="AX112" s="351"/>
      <c r="AY112" s="352"/>
      <c r="AZ112" s="350" t="s">
        <v>13</v>
      </c>
      <c r="BA112" s="351"/>
      <c r="BB112" s="351"/>
      <c r="BC112" s="351"/>
      <c r="BD112" s="351"/>
      <c r="BE112" s="350"/>
      <c r="BF112" s="351"/>
      <c r="BG112" s="351"/>
      <c r="BH112" s="357"/>
      <c r="BI112" s="2"/>
      <c r="BJ112" s="2"/>
      <c r="BK112" s="2"/>
      <c r="BL112" s="3"/>
      <c r="BM112" s="5"/>
      <c r="BN112" s="5"/>
      <c r="BO112" s="5"/>
      <c r="BP112" s="5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7"/>
      <c r="CI112" s="7"/>
      <c r="CJ112" s="7"/>
      <c r="CK112" s="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8"/>
    </row>
    <row r="113" spans="3:125" s="1" customFormat="1" ht="18" customHeight="1">
      <c r="C113" s="234">
        <v>33</v>
      </c>
      <c r="D113" s="235"/>
      <c r="E113" s="244">
        <f>Ergebniseingabe!D103</f>
        <v>0.6631944444444444</v>
      </c>
      <c r="F113" s="245"/>
      <c r="G113" s="245"/>
      <c r="H113" s="246"/>
      <c r="I113" s="581" t="str">
        <f>Ergebniseingabe!H103</f>
        <v> </v>
      </c>
      <c r="J113" s="579"/>
      <c r="K113" s="579"/>
      <c r="L113" s="579"/>
      <c r="M113" s="579"/>
      <c r="N113" s="579"/>
      <c r="O113" s="579"/>
      <c r="P113" s="579"/>
      <c r="Q113" s="579"/>
      <c r="R113" s="579"/>
      <c r="S113" s="579"/>
      <c r="T113" s="579"/>
      <c r="U113" s="579"/>
      <c r="V113" s="579"/>
      <c r="W113" s="579"/>
      <c r="X113" s="579"/>
      <c r="Y113" s="579"/>
      <c r="Z113" s="579"/>
      <c r="AA113" s="579"/>
      <c r="AB113" s="579"/>
      <c r="AC113" s="579"/>
      <c r="AD113" s="68" t="s">
        <v>23</v>
      </c>
      <c r="AE113" s="579" t="str">
        <f>Ergebniseingabe!AD103</f>
        <v> </v>
      </c>
      <c r="AF113" s="579"/>
      <c r="AG113" s="579"/>
      <c r="AH113" s="579"/>
      <c r="AI113" s="579"/>
      <c r="AJ113" s="579"/>
      <c r="AK113" s="579"/>
      <c r="AL113" s="579"/>
      <c r="AM113" s="579"/>
      <c r="AN113" s="579"/>
      <c r="AO113" s="579"/>
      <c r="AP113" s="579"/>
      <c r="AQ113" s="579"/>
      <c r="AR113" s="579"/>
      <c r="AS113" s="579"/>
      <c r="AT113" s="579"/>
      <c r="AU113" s="579"/>
      <c r="AV113" s="579"/>
      <c r="AW113" s="579"/>
      <c r="AX113" s="579"/>
      <c r="AY113" s="580"/>
      <c r="AZ113" s="595">
        <f>IF(Ergebniseingabe!AY103="","",Ergebniseingabe!AY103)</f>
      </c>
      <c r="BA113" s="596"/>
      <c r="BB113" s="596"/>
      <c r="BC113" s="575">
        <f>IF(Ergebniseingabe!BB103="","",Ergebniseingabe!BB103)</f>
      </c>
      <c r="BD113" s="444"/>
      <c r="BE113" s="472">
        <f>IF(Ergebniseingabe!BD103="","",Ergebniseingabe!BD103)</f>
      </c>
      <c r="BF113" s="473"/>
      <c r="BG113" s="473"/>
      <c r="BH113" s="474"/>
      <c r="BI113" s="2"/>
      <c r="BJ113" s="2"/>
      <c r="BK113" s="2"/>
      <c r="BL113" s="3"/>
      <c r="BM113" s="5"/>
      <c r="BN113" s="5"/>
      <c r="BO113" s="5"/>
      <c r="BP113" s="5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7"/>
      <c r="CI113" s="7"/>
      <c r="CJ113" s="7"/>
      <c r="CK113" s="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8"/>
    </row>
    <row r="114" spans="3:125" s="1" customFormat="1" ht="12" customHeight="1" thickBot="1">
      <c r="C114" s="236"/>
      <c r="D114" s="237"/>
      <c r="E114" s="247"/>
      <c r="F114" s="248"/>
      <c r="G114" s="248"/>
      <c r="H114" s="249"/>
      <c r="I114" s="353" t="s">
        <v>32</v>
      </c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69"/>
      <c r="AE114" s="326" t="s">
        <v>33</v>
      </c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7"/>
      <c r="AZ114" s="218"/>
      <c r="BA114" s="219"/>
      <c r="BB114" s="219"/>
      <c r="BC114" s="219"/>
      <c r="BD114" s="219"/>
      <c r="BE114" s="203"/>
      <c r="BF114" s="204"/>
      <c r="BG114" s="204"/>
      <c r="BH114" s="205"/>
      <c r="BI114" s="2"/>
      <c r="BJ114" s="2"/>
      <c r="BK114" s="2"/>
      <c r="BL114" s="3"/>
      <c r="BM114" s="5"/>
      <c r="BN114" s="5"/>
      <c r="BO114" s="5"/>
      <c r="BP114" s="5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7"/>
      <c r="CI114" s="7"/>
      <c r="CJ114" s="7"/>
      <c r="CK114" s="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8"/>
    </row>
    <row r="115" spans="3:125" s="1" customFormat="1" ht="12" customHeight="1">
      <c r="C115" s="63"/>
      <c r="D115" s="63"/>
      <c r="E115" s="70"/>
      <c r="F115" s="70"/>
      <c r="G115" s="70"/>
      <c r="H115" s="70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2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66"/>
      <c r="BA115" s="66"/>
      <c r="BB115" s="66"/>
      <c r="BC115" s="66"/>
      <c r="BD115" s="66"/>
      <c r="BE115" s="18"/>
      <c r="BF115" s="73"/>
      <c r="BG115" s="18"/>
      <c r="BH115" s="2"/>
      <c r="BI115" s="2"/>
      <c r="BJ115" s="2"/>
      <c r="BK115" s="2"/>
      <c r="BL115" s="3"/>
      <c r="BM115" s="5"/>
      <c r="BN115" s="5"/>
      <c r="BO115" s="5"/>
      <c r="BP115" s="5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7"/>
      <c r="CI115" s="7"/>
      <c r="CJ115" s="7"/>
      <c r="CK115" s="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8"/>
    </row>
    <row r="116" spans="57:125" s="1" customFormat="1" ht="9.75" customHeight="1" thickBot="1">
      <c r="BE116" s="18"/>
      <c r="BF116" s="73"/>
      <c r="BG116" s="18"/>
      <c r="BH116" s="2"/>
      <c r="BI116" s="2"/>
      <c r="BJ116" s="2"/>
      <c r="BK116" s="2"/>
      <c r="BL116" s="3"/>
      <c r="BM116" s="5"/>
      <c r="BN116" s="5"/>
      <c r="BO116" s="5"/>
      <c r="BP116" s="5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7"/>
      <c r="CI116" s="7"/>
      <c r="CJ116" s="7"/>
      <c r="CK116" s="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8"/>
    </row>
    <row r="117" spans="3:125" s="1" customFormat="1" ht="18" customHeight="1" thickBot="1">
      <c r="C117" s="593" t="s">
        <v>11</v>
      </c>
      <c r="D117" s="594"/>
      <c r="E117" s="354" t="s">
        <v>50</v>
      </c>
      <c r="F117" s="355"/>
      <c r="G117" s="355"/>
      <c r="H117" s="355"/>
      <c r="I117" s="354" t="s">
        <v>34</v>
      </c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6"/>
      <c r="AZ117" s="354" t="s">
        <v>13</v>
      </c>
      <c r="BA117" s="355"/>
      <c r="BB117" s="355"/>
      <c r="BC117" s="355"/>
      <c r="BD117" s="355"/>
      <c r="BE117" s="354"/>
      <c r="BF117" s="355"/>
      <c r="BG117" s="355"/>
      <c r="BH117" s="465"/>
      <c r="BI117" s="2"/>
      <c r="BJ117" s="2"/>
      <c r="BK117" s="2"/>
      <c r="BL117" s="3"/>
      <c r="BM117" s="5"/>
      <c r="BN117" s="5"/>
      <c r="BO117" s="5"/>
      <c r="BP117" s="5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7"/>
      <c r="CI117" s="7"/>
      <c r="CJ117" s="7"/>
      <c r="CK117" s="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8"/>
    </row>
    <row r="118" spans="3:125" s="1" customFormat="1" ht="18" customHeight="1">
      <c r="C118" s="234">
        <v>34</v>
      </c>
      <c r="D118" s="235"/>
      <c r="E118" s="244">
        <f>Ergebniseingabe!D108</f>
        <v>0.6840277777777778</v>
      </c>
      <c r="F118" s="245"/>
      <c r="G118" s="245"/>
      <c r="H118" s="246"/>
      <c r="I118" s="581" t="str">
        <f>Ergebniseingabe!H108</f>
        <v> </v>
      </c>
      <c r="J118" s="579"/>
      <c r="K118" s="579"/>
      <c r="L118" s="579"/>
      <c r="M118" s="579"/>
      <c r="N118" s="579"/>
      <c r="O118" s="579"/>
      <c r="P118" s="579"/>
      <c r="Q118" s="579"/>
      <c r="R118" s="579"/>
      <c r="S118" s="579"/>
      <c r="T118" s="579"/>
      <c r="U118" s="579"/>
      <c r="V118" s="579"/>
      <c r="W118" s="579"/>
      <c r="X118" s="579"/>
      <c r="Y118" s="579"/>
      <c r="Z118" s="579"/>
      <c r="AA118" s="579"/>
      <c r="AB118" s="579"/>
      <c r="AC118" s="579"/>
      <c r="AD118" s="68" t="s">
        <v>23</v>
      </c>
      <c r="AE118" s="579" t="str">
        <f>Ergebniseingabe!AD108</f>
        <v> </v>
      </c>
      <c r="AF118" s="579"/>
      <c r="AG118" s="579"/>
      <c r="AH118" s="579"/>
      <c r="AI118" s="579"/>
      <c r="AJ118" s="579"/>
      <c r="AK118" s="579"/>
      <c r="AL118" s="579"/>
      <c r="AM118" s="579"/>
      <c r="AN118" s="579"/>
      <c r="AO118" s="579"/>
      <c r="AP118" s="579"/>
      <c r="AQ118" s="579"/>
      <c r="AR118" s="579"/>
      <c r="AS118" s="579"/>
      <c r="AT118" s="579"/>
      <c r="AU118" s="579"/>
      <c r="AV118" s="579"/>
      <c r="AW118" s="579"/>
      <c r="AX118" s="579"/>
      <c r="AY118" s="580"/>
      <c r="AZ118" s="595">
        <f>IF(Ergebniseingabe!AY108="","",Ergebniseingabe!AY108)</f>
      </c>
      <c r="BA118" s="596"/>
      <c r="BB118" s="596"/>
      <c r="BC118" s="575">
        <f>IF(Ergebniseingabe!BB108="","",Ergebniseingabe!BB108)</f>
      </c>
      <c r="BD118" s="444"/>
      <c r="BE118" s="472">
        <f>IF(Ergebniseingabe!BD108="","",Ergebniseingabe!BD108)</f>
      </c>
      <c r="BF118" s="473"/>
      <c r="BG118" s="473"/>
      <c r="BH118" s="474"/>
      <c r="BI118" s="2"/>
      <c r="BJ118" s="2"/>
      <c r="BK118" s="2"/>
      <c r="BL118" s="3"/>
      <c r="BM118" s="5"/>
      <c r="BN118" s="5"/>
      <c r="BO118" s="5"/>
      <c r="BP118" s="5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7"/>
      <c r="CI118" s="7"/>
      <c r="CJ118" s="7"/>
      <c r="CK118" s="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8"/>
    </row>
    <row r="119" spans="3:125" s="1" customFormat="1" ht="12" customHeight="1" thickBot="1">
      <c r="C119" s="236"/>
      <c r="D119" s="237"/>
      <c r="E119" s="247"/>
      <c r="F119" s="248"/>
      <c r="G119" s="248"/>
      <c r="H119" s="249"/>
      <c r="I119" s="353" t="s">
        <v>35</v>
      </c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69"/>
      <c r="AE119" s="326" t="s">
        <v>36</v>
      </c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7"/>
      <c r="AZ119" s="218"/>
      <c r="BA119" s="219"/>
      <c r="BB119" s="219"/>
      <c r="BC119" s="219"/>
      <c r="BD119" s="219"/>
      <c r="BE119" s="203"/>
      <c r="BF119" s="204"/>
      <c r="BG119" s="204"/>
      <c r="BH119" s="205"/>
      <c r="BI119" s="2"/>
      <c r="BJ119" s="2"/>
      <c r="BK119" s="2"/>
      <c r="BL119" s="3"/>
      <c r="BM119" s="5"/>
      <c r="BN119" s="5"/>
      <c r="BO119" s="5"/>
      <c r="BP119" s="5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7"/>
      <c r="CI119" s="7"/>
      <c r="CJ119" s="7"/>
      <c r="CK119" s="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8"/>
    </row>
    <row r="120" spans="56:101" ht="12.75">
      <c r="BD120" s="1"/>
      <c r="BE120" s="1"/>
      <c r="BF120" s="1"/>
      <c r="BG120" s="1"/>
      <c r="BH120" s="1"/>
      <c r="BI120" s="2"/>
      <c r="BJ120" s="2"/>
      <c r="BK120" s="2"/>
      <c r="BL120" s="2"/>
      <c r="BM120" s="3"/>
      <c r="BN120" s="3"/>
      <c r="BO120" s="5"/>
      <c r="BP120" s="5"/>
      <c r="BQ120" s="5"/>
      <c r="BR120" s="6"/>
      <c r="BS120" s="6"/>
      <c r="BT120" s="6"/>
      <c r="BW120" s="5"/>
      <c r="BX120" s="5"/>
      <c r="BY120" s="5"/>
      <c r="CE120" s="6"/>
      <c r="CF120" s="6"/>
      <c r="CG120" s="6"/>
      <c r="CH120" s="6"/>
      <c r="CI120" s="6"/>
      <c r="CJ120" s="7"/>
      <c r="CK120" s="7"/>
      <c r="CL120" s="7"/>
      <c r="CM120" s="7"/>
      <c r="CS120" s="2"/>
      <c r="CT120" s="2"/>
      <c r="CU120" s="2"/>
      <c r="CV120" s="2"/>
      <c r="CW120" s="2"/>
    </row>
    <row r="121" spans="2:101" ht="12.75">
      <c r="B121" s="36" t="s">
        <v>37</v>
      </c>
      <c r="BD121" s="1"/>
      <c r="BE121" s="1"/>
      <c r="BF121" s="1"/>
      <c r="BG121" s="1"/>
      <c r="BH121" s="1"/>
      <c r="BI121" s="2"/>
      <c r="BJ121" s="2"/>
      <c r="BK121" s="2"/>
      <c r="BL121" s="2"/>
      <c r="BM121" s="3"/>
      <c r="BN121" s="3"/>
      <c r="BO121" s="3"/>
      <c r="BP121" s="3"/>
      <c r="BQ121" s="3"/>
      <c r="BR121" s="2"/>
      <c r="BS121" s="2"/>
      <c r="BT121" s="2"/>
      <c r="BU121" s="2"/>
      <c r="BV121" s="2"/>
      <c r="BW121" s="3"/>
      <c r="BX121" s="3"/>
      <c r="BY121" s="3"/>
      <c r="BZ121" s="2"/>
      <c r="CA121" s="2"/>
      <c r="CB121" s="2"/>
      <c r="CC121" s="2"/>
      <c r="CD121" s="2"/>
      <c r="CE121" s="2"/>
      <c r="CF121" s="2"/>
      <c r="CG121" s="2"/>
      <c r="CH121" s="2"/>
      <c r="CJ121" s="7"/>
      <c r="CK121" s="7"/>
      <c r="CL121" s="7"/>
      <c r="CM121" s="7"/>
      <c r="CS121" s="2"/>
      <c r="CT121" s="2"/>
      <c r="CU121" s="2"/>
      <c r="CV121" s="2"/>
      <c r="CW121" s="2"/>
    </row>
    <row r="122" spans="56:101" ht="13.5" thickBot="1">
      <c r="BD122" s="1"/>
      <c r="BE122" s="1"/>
      <c r="BF122" s="1"/>
      <c r="BG122" s="1"/>
      <c r="BH122" s="1"/>
      <c r="BI122" s="2"/>
      <c r="BJ122" s="2"/>
      <c r="BK122" s="2"/>
      <c r="BL122" s="2"/>
      <c r="BM122" s="3"/>
      <c r="BN122" s="3"/>
      <c r="BO122" s="5"/>
      <c r="BP122" s="5"/>
      <c r="BQ122" s="5"/>
      <c r="BR122" s="6"/>
      <c r="BS122" s="6"/>
      <c r="BT122" s="6"/>
      <c r="BW122" s="5"/>
      <c r="BX122" s="5"/>
      <c r="BY122" s="5"/>
      <c r="CE122" s="6"/>
      <c r="CF122" s="6"/>
      <c r="CG122" s="6"/>
      <c r="CH122" s="6"/>
      <c r="CI122" s="6"/>
      <c r="CJ122" s="7"/>
      <c r="CK122" s="7"/>
      <c r="CL122" s="7"/>
      <c r="CM122" s="7"/>
      <c r="CS122" s="2"/>
      <c r="CT122" s="2"/>
      <c r="CU122" s="2"/>
      <c r="CV122" s="2"/>
      <c r="CW122" s="2"/>
    </row>
    <row r="123" spans="9:96" ht="18" customHeight="1">
      <c r="I123" s="447" t="s">
        <v>38</v>
      </c>
      <c r="J123" s="448"/>
      <c r="K123" s="545" t="str">
        <f>Ergebniseingabe!L113</f>
        <v> </v>
      </c>
      <c r="L123" s="546"/>
      <c r="M123" s="546"/>
      <c r="N123" s="546"/>
      <c r="O123" s="546"/>
      <c r="P123" s="546"/>
      <c r="Q123" s="546"/>
      <c r="R123" s="546"/>
      <c r="S123" s="546"/>
      <c r="T123" s="546"/>
      <c r="U123" s="546"/>
      <c r="V123" s="546"/>
      <c r="W123" s="546"/>
      <c r="X123" s="546"/>
      <c r="Y123" s="546"/>
      <c r="Z123" s="546"/>
      <c r="AA123" s="546"/>
      <c r="AB123" s="546"/>
      <c r="AC123" s="546"/>
      <c r="AD123" s="546"/>
      <c r="AE123" s="546"/>
      <c r="AF123" s="547"/>
      <c r="BB123" s="2"/>
      <c r="BC123" s="2"/>
      <c r="BG123" s="3"/>
      <c r="BH123" s="3"/>
      <c r="BJ123" s="5"/>
      <c r="BK123" s="5"/>
      <c r="BQ123" s="5"/>
      <c r="BT123" s="6"/>
      <c r="CC123" s="7"/>
      <c r="CD123" s="7"/>
      <c r="CG123" s="2"/>
      <c r="CH123" s="2"/>
      <c r="CQ123" s="8"/>
      <c r="CR123" s="8"/>
    </row>
    <row r="124" spans="9:96" ht="18" customHeight="1">
      <c r="I124" s="449" t="s">
        <v>39</v>
      </c>
      <c r="J124" s="450"/>
      <c r="K124" s="542" t="str">
        <f>Ergebniseingabe!L114</f>
        <v> </v>
      </c>
      <c r="L124" s="543"/>
      <c r="M124" s="543"/>
      <c r="N124" s="543"/>
      <c r="O124" s="543"/>
      <c r="P124" s="543"/>
      <c r="Q124" s="543"/>
      <c r="R124" s="543"/>
      <c r="S124" s="543"/>
      <c r="T124" s="543"/>
      <c r="U124" s="543"/>
      <c r="V124" s="543"/>
      <c r="W124" s="543"/>
      <c r="X124" s="543"/>
      <c r="Y124" s="543"/>
      <c r="Z124" s="543"/>
      <c r="AA124" s="543"/>
      <c r="AB124" s="543"/>
      <c r="AC124" s="543"/>
      <c r="AD124" s="543"/>
      <c r="AE124" s="543"/>
      <c r="AF124" s="544"/>
      <c r="BB124" s="2"/>
      <c r="BC124" s="2"/>
      <c r="BG124" s="3"/>
      <c r="BH124" s="3"/>
      <c r="BJ124" s="5"/>
      <c r="BK124" s="5"/>
      <c r="BQ124" s="5"/>
      <c r="BT124" s="6"/>
      <c r="CC124" s="7"/>
      <c r="CD124" s="7"/>
      <c r="CG124" s="2"/>
      <c r="CH124" s="2"/>
      <c r="CQ124" s="8"/>
      <c r="CR124" s="8"/>
    </row>
    <row r="125" spans="9:96" ht="18" customHeight="1">
      <c r="I125" s="449" t="s">
        <v>40</v>
      </c>
      <c r="J125" s="450"/>
      <c r="K125" s="542" t="str">
        <f>Ergebniseingabe!L115</f>
        <v> </v>
      </c>
      <c r="L125" s="543"/>
      <c r="M125" s="543"/>
      <c r="N125" s="543"/>
      <c r="O125" s="543"/>
      <c r="P125" s="543"/>
      <c r="Q125" s="543"/>
      <c r="R125" s="543"/>
      <c r="S125" s="543"/>
      <c r="T125" s="543"/>
      <c r="U125" s="543"/>
      <c r="V125" s="543"/>
      <c r="W125" s="543"/>
      <c r="X125" s="543"/>
      <c r="Y125" s="543"/>
      <c r="Z125" s="543"/>
      <c r="AA125" s="543"/>
      <c r="AB125" s="543"/>
      <c r="AC125" s="543"/>
      <c r="AD125" s="543"/>
      <c r="AE125" s="543"/>
      <c r="AF125" s="544"/>
      <c r="BB125" s="2"/>
      <c r="BC125" s="2"/>
      <c r="BG125" s="3"/>
      <c r="BH125" s="3"/>
      <c r="BJ125" s="5"/>
      <c r="BK125" s="5"/>
      <c r="BQ125" s="5"/>
      <c r="BT125" s="6"/>
      <c r="CC125" s="7"/>
      <c r="CD125" s="7"/>
      <c r="CG125" s="2"/>
      <c r="CH125" s="2"/>
      <c r="CQ125" s="8"/>
      <c r="CR125" s="8"/>
    </row>
    <row r="126" spans="9:96" ht="18" customHeight="1" thickBot="1">
      <c r="I126" s="425" t="s">
        <v>41</v>
      </c>
      <c r="J126" s="426"/>
      <c r="K126" s="539" t="str">
        <f>Ergebniseingabe!L116</f>
        <v> </v>
      </c>
      <c r="L126" s="540"/>
      <c r="M126" s="540"/>
      <c r="N126" s="540"/>
      <c r="O126" s="540"/>
      <c r="P126" s="540"/>
      <c r="Q126" s="540"/>
      <c r="R126" s="540"/>
      <c r="S126" s="540"/>
      <c r="T126" s="540"/>
      <c r="U126" s="540"/>
      <c r="V126" s="540"/>
      <c r="W126" s="540"/>
      <c r="X126" s="540"/>
      <c r="Y126" s="540"/>
      <c r="Z126" s="540"/>
      <c r="AA126" s="540"/>
      <c r="AB126" s="540"/>
      <c r="AC126" s="540"/>
      <c r="AD126" s="540"/>
      <c r="AE126" s="540"/>
      <c r="AF126" s="541"/>
      <c r="BB126" s="2"/>
      <c r="BC126" s="2"/>
      <c r="BG126" s="3"/>
      <c r="BH126" s="3"/>
      <c r="BJ126" s="5"/>
      <c r="BK126" s="5"/>
      <c r="BQ126" s="5"/>
      <c r="BT126" s="6"/>
      <c r="CC126" s="7"/>
      <c r="CD126" s="7"/>
      <c r="CG126" s="2"/>
      <c r="CH126" s="2"/>
      <c r="CQ126" s="8"/>
      <c r="CR126" s="8"/>
    </row>
    <row r="127" ht="12.75"/>
    <row r="128" ht="12.75" hidden="1"/>
    <row r="129" spans="64:86" s="3" customFormat="1" ht="12.75" hidden="1"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109"/>
      <c r="CF129" s="109"/>
      <c r="CG129" s="109"/>
      <c r="CH129" s="109"/>
    </row>
    <row r="130" spans="16:86" s="114" customFormat="1" ht="12.75" hidden="1">
      <c r="P130" s="110"/>
      <c r="Q130" s="110">
        <v>1</v>
      </c>
      <c r="R130" s="110">
        <v>2</v>
      </c>
      <c r="S130" s="110">
        <v>3</v>
      </c>
      <c r="T130" s="111">
        <v>4</v>
      </c>
      <c r="U130" s="111">
        <v>5</v>
      </c>
      <c r="V130" s="111">
        <v>6</v>
      </c>
      <c r="W130" s="111">
        <v>7</v>
      </c>
      <c r="X130" s="111">
        <v>8</v>
      </c>
      <c r="Y130" s="111">
        <v>9</v>
      </c>
      <c r="Z130" s="112">
        <v>10</v>
      </c>
      <c r="AA130" s="113">
        <v>11</v>
      </c>
      <c r="AB130" s="111">
        <v>12</v>
      </c>
      <c r="AC130" s="111">
        <v>13</v>
      </c>
      <c r="AD130" s="79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6"/>
      <c r="CF130" s="116"/>
      <c r="CG130" s="116"/>
      <c r="CH130" s="116"/>
    </row>
    <row r="131" spans="16:86" s="117" customFormat="1" ht="12.75" hidden="1"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9"/>
      <c r="CF131" s="119"/>
      <c r="CG131" s="119"/>
      <c r="CH131" s="119"/>
    </row>
    <row r="132" spans="36:49" ht="12.75" hidden="1"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</row>
  </sheetData>
  <sheetProtection sheet="1" scenarios="1" selectLockedCells="1"/>
  <mergeCells count="576">
    <mergeCell ref="D49:F49"/>
    <mergeCell ref="D50:F50"/>
    <mergeCell ref="D51:F51"/>
    <mergeCell ref="D52:F52"/>
    <mergeCell ref="D45:F45"/>
    <mergeCell ref="D46:F46"/>
    <mergeCell ref="D33:F33"/>
    <mergeCell ref="D34:F34"/>
    <mergeCell ref="D35:F35"/>
    <mergeCell ref="D36:F36"/>
    <mergeCell ref="D47:F47"/>
    <mergeCell ref="D48:F48"/>
    <mergeCell ref="D37:F37"/>
    <mergeCell ref="D38:F38"/>
    <mergeCell ref="D39:F39"/>
    <mergeCell ref="D40:F40"/>
    <mergeCell ref="D41:F41"/>
    <mergeCell ref="D42:F42"/>
    <mergeCell ref="D43:F43"/>
    <mergeCell ref="D44:F44"/>
    <mergeCell ref="D25:F25"/>
    <mergeCell ref="D26:F26"/>
    <mergeCell ref="D27:F27"/>
    <mergeCell ref="D28:F28"/>
    <mergeCell ref="D29:F29"/>
    <mergeCell ref="D30:F30"/>
    <mergeCell ref="D31:F31"/>
    <mergeCell ref="D32:F32"/>
    <mergeCell ref="AC10:AH10"/>
    <mergeCell ref="AI10:AM10"/>
    <mergeCell ref="AN10:AV10"/>
    <mergeCell ref="AC100:AH100"/>
    <mergeCell ref="AI100:AM100"/>
    <mergeCell ref="AN100:AV100"/>
    <mergeCell ref="AG32:BA32"/>
    <mergeCell ref="AG42:BA42"/>
    <mergeCell ref="AB15:AV15"/>
    <mergeCell ref="AB16:AV16"/>
    <mergeCell ref="AY3:BF3"/>
    <mergeCell ref="AY59:BF59"/>
    <mergeCell ref="BB29:BD29"/>
    <mergeCell ref="BB38:BD38"/>
    <mergeCell ref="BB39:BD39"/>
    <mergeCell ref="BE26:BF26"/>
    <mergeCell ref="BE27:BF27"/>
    <mergeCell ref="BE30:BF30"/>
    <mergeCell ref="BE32:BF32"/>
    <mergeCell ref="BE31:BF31"/>
    <mergeCell ref="BB30:BD30"/>
    <mergeCell ref="BB31:BD31"/>
    <mergeCell ref="BB32:BD32"/>
    <mergeCell ref="BB36:BD36"/>
    <mergeCell ref="BE33:BF33"/>
    <mergeCell ref="BE34:BF34"/>
    <mergeCell ref="BE35:BF35"/>
    <mergeCell ref="AZ104:BD104"/>
    <mergeCell ref="BC113:BD113"/>
    <mergeCell ref="AZ114:BD114"/>
    <mergeCell ref="AZ113:BB113"/>
    <mergeCell ref="AZ112:BD112"/>
    <mergeCell ref="BC108:BD108"/>
    <mergeCell ref="AZ109:BD109"/>
    <mergeCell ref="BE28:BF28"/>
    <mergeCell ref="AZ118:BB118"/>
    <mergeCell ref="BC118:BD118"/>
    <mergeCell ref="BB34:BD34"/>
    <mergeCell ref="BB42:BD42"/>
    <mergeCell ref="BE43:BF43"/>
    <mergeCell ref="BB43:BD43"/>
    <mergeCell ref="BE44:BF44"/>
    <mergeCell ref="AZ117:BD117"/>
    <mergeCell ref="AZ108:BB108"/>
    <mergeCell ref="BB25:BF25"/>
    <mergeCell ref="BB41:BD41"/>
    <mergeCell ref="BE29:BF29"/>
    <mergeCell ref="BB48:BD48"/>
    <mergeCell ref="BB46:BD46"/>
    <mergeCell ref="BB33:BD33"/>
    <mergeCell ref="BB35:BD35"/>
    <mergeCell ref="BE41:BF41"/>
    <mergeCell ref="BB26:BD26"/>
    <mergeCell ref="BB28:BD28"/>
    <mergeCell ref="BB27:BD27"/>
    <mergeCell ref="B27:C27"/>
    <mergeCell ref="X10:AB10"/>
    <mergeCell ref="B25:C25"/>
    <mergeCell ref="B26:C26"/>
    <mergeCell ref="K27:AE27"/>
    <mergeCell ref="C15:W15"/>
    <mergeCell ref="AB21:AV21"/>
    <mergeCell ref="AB20:AV20"/>
    <mergeCell ref="AB18:AV18"/>
    <mergeCell ref="G30:J30"/>
    <mergeCell ref="G29:J29"/>
    <mergeCell ref="G28:J28"/>
    <mergeCell ref="G27:J27"/>
    <mergeCell ref="B29:C29"/>
    <mergeCell ref="AB19:AV19"/>
    <mergeCell ref="G25:J25"/>
    <mergeCell ref="B28:C28"/>
    <mergeCell ref="B45:C45"/>
    <mergeCell ref="B40:C40"/>
    <mergeCell ref="B42:C42"/>
    <mergeCell ref="B30:C30"/>
    <mergeCell ref="B44:C44"/>
    <mergeCell ref="B41:C41"/>
    <mergeCell ref="B31:C31"/>
    <mergeCell ref="B32:C32"/>
    <mergeCell ref="B33:C33"/>
    <mergeCell ref="B34:C34"/>
    <mergeCell ref="B35:C35"/>
    <mergeCell ref="B43:C43"/>
    <mergeCell ref="B36:C36"/>
    <mergeCell ref="B37:C37"/>
    <mergeCell ref="B38:C38"/>
    <mergeCell ref="B39:C39"/>
    <mergeCell ref="B46:C46"/>
    <mergeCell ref="G46:J46"/>
    <mergeCell ref="B51:C51"/>
    <mergeCell ref="B48:C48"/>
    <mergeCell ref="B47:C47"/>
    <mergeCell ref="B49:C49"/>
    <mergeCell ref="B50:C50"/>
    <mergeCell ref="G51:J51"/>
    <mergeCell ref="G47:J47"/>
    <mergeCell ref="G50:J50"/>
    <mergeCell ref="BE39:BF39"/>
    <mergeCell ref="BE36:BF36"/>
    <mergeCell ref="BE38:BF38"/>
    <mergeCell ref="BE37:BF37"/>
    <mergeCell ref="C107:D107"/>
    <mergeCell ref="B53:C53"/>
    <mergeCell ref="B54:C54"/>
    <mergeCell ref="B52:C52"/>
    <mergeCell ref="D53:F53"/>
    <mergeCell ref="D54:F54"/>
    <mergeCell ref="B100:G100"/>
    <mergeCell ref="E103:H104"/>
    <mergeCell ref="E102:H102"/>
    <mergeCell ref="H100:K100"/>
    <mergeCell ref="I102:AY102"/>
    <mergeCell ref="B55:C55"/>
    <mergeCell ref="AJ66:AL73"/>
    <mergeCell ref="B79:E79"/>
    <mergeCell ref="B78:E78"/>
    <mergeCell ref="E107:H107"/>
    <mergeCell ref="I112:AY112"/>
    <mergeCell ref="I107:AY107"/>
    <mergeCell ref="AE108:AY108"/>
    <mergeCell ref="AE109:AY109"/>
    <mergeCell ref="AE103:AY103"/>
    <mergeCell ref="I103:AC103"/>
    <mergeCell ref="AE104:AY104"/>
    <mergeCell ref="I104:AC104"/>
    <mergeCell ref="C108:D109"/>
    <mergeCell ref="AE113:AY113"/>
    <mergeCell ref="I113:AC113"/>
    <mergeCell ref="I108:AC108"/>
    <mergeCell ref="C113:D114"/>
    <mergeCell ref="AE114:AY114"/>
    <mergeCell ref="I114:AC114"/>
    <mergeCell ref="C112:D112"/>
    <mergeCell ref="B59:AU59"/>
    <mergeCell ref="B58:AU58"/>
    <mergeCell ref="K55:AE55"/>
    <mergeCell ref="AM74:AO74"/>
    <mergeCell ref="J74:K74"/>
    <mergeCell ref="B73:E73"/>
    <mergeCell ref="D55:F55"/>
    <mergeCell ref="C118:D119"/>
    <mergeCell ref="BB55:BD55"/>
    <mergeCell ref="C117:D117"/>
    <mergeCell ref="AZ107:BD107"/>
    <mergeCell ref="C103:D104"/>
    <mergeCell ref="AZ103:BB103"/>
    <mergeCell ref="AZ119:BD119"/>
    <mergeCell ref="G55:J55"/>
    <mergeCell ref="AG66:AI73"/>
    <mergeCell ref="J73:AF73"/>
    <mergeCell ref="K54:AE54"/>
    <mergeCell ref="F73:H73"/>
    <mergeCell ref="BE54:BF54"/>
    <mergeCell ref="BE55:BF55"/>
    <mergeCell ref="AG55:BA55"/>
    <mergeCell ref="AG54:BA54"/>
    <mergeCell ref="AY73:AZ73"/>
    <mergeCell ref="BA73:BB73"/>
    <mergeCell ref="BC73:BD73"/>
    <mergeCell ref="BB54:BD54"/>
    <mergeCell ref="B62:AU62"/>
    <mergeCell ref="B60:AU60"/>
    <mergeCell ref="AM66:AO73"/>
    <mergeCell ref="AP66:AR73"/>
    <mergeCell ref="B91:E91"/>
    <mergeCell ref="B90:E90"/>
    <mergeCell ref="B77:E77"/>
    <mergeCell ref="B76:E76"/>
    <mergeCell ref="B75:E75"/>
    <mergeCell ref="AM76:AO76"/>
    <mergeCell ref="BE50:BF50"/>
    <mergeCell ref="BE53:BF53"/>
    <mergeCell ref="BE51:BF51"/>
    <mergeCell ref="BE52:BF52"/>
    <mergeCell ref="BB49:BD49"/>
    <mergeCell ref="BE49:BF49"/>
    <mergeCell ref="BB52:BD52"/>
    <mergeCell ref="BB51:BD51"/>
    <mergeCell ref="BB53:BD53"/>
    <mergeCell ref="BE47:BF47"/>
    <mergeCell ref="BB47:BD47"/>
    <mergeCell ref="BE48:BF48"/>
    <mergeCell ref="BB37:BD37"/>
    <mergeCell ref="BE46:BF46"/>
    <mergeCell ref="BB45:BD45"/>
    <mergeCell ref="BE45:BF45"/>
    <mergeCell ref="BB40:BD40"/>
    <mergeCell ref="BB44:BD44"/>
    <mergeCell ref="BE40:BF40"/>
    <mergeCell ref="BE42:BF42"/>
    <mergeCell ref="AG41:BA41"/>
    <mergeCell ref="G32:J32"/>
    <mergeCell ref="G54:J54"/>
    <mergeCell ref="G53:J53"/>
    <mergeCell ref="G52:J52"/>
    <mergeCell ref="G45:J45"/>
    <mergeCell ref="G48:J48"/>
    <mergeCell ref="G49:J49"/>
    <mergeCell ref="G34:J34"/>
    <mergeCell ref="F77:H77"/>
    <mergeCell ref="I119:AC119"/>
    <mergeCell ref="AE118:AY118"/>
    <mergeCell ref="I118:AC118"/>
    <mergeCell ref="E118:H119"/>
    <mergeCell ref="B93:E93"/>
    <mergeCell ref="B92:E92"/>
    <mergeCell ref="I109:AC109"/>
    <mergeCell ref="C102:D102"/>
    <mergeCell ref="U100:V100"/>
    <mergeCell ref="X100:AB100"/>
    <mergeCell ref="I125:J125"/>
    <mergeCell ref="I124:J124"/>
    <mergeCell ref="I123:J123"/>
    <mergeCell ref="F78:H78"/>
    <mergeCell ref="E108:H109"/>
    <mergeCell ref="E117:H117"/>
    <mergeCell ref="E113:H114"/>
    <mergeCell ref="E112:H112"/>
    <mergeCell ref="F79:H79"/>
    <mergeCell ref="F92:H92"/>
    <mergeCell ref="B74:E74"/>
    <mergeCell ref="AS66:AU73"/>
    <mergeCell ref="F76:H76"/>
    <mergeCell ref="F75:H75"/>
    <mergeCell ref="F74:H74"/>
    <mergeCell ref="AS74:AU74"/>
    <mergeCell ref="L74:AF74"/>
    <mergeCell ref="AG74:AI74"/>
    <mergeCell ref="AJ74:AL74"/>
    <mergeCell ref="AP91:AR91"/>
    <mergeCell ref="AW100:BA100"/>
    <mergeCell ref="AS91:AU91"/>
    <mergeCell ref="AV91:AX91"/>
    <mergeCell ref="AY91:AZ91"/>
    <mergeCell ref="BA91:BB91"/>
    <mergeCell ref="AY93:AZ93"/>
    <mergeCell ref="BA93:BB93"/>
    <mergeCell ref="AZ102:BD102"/>
    <mergeCell ref="BC103:BD103"/>
    <mergeCell ref="J79:K79"/>
    <mergeCell ref="L79:AF79"/>
    <mergeCell ref="AG79:AI79"/>
    <mergeCell ref="AM91:AO91"/>
    <mergeCell ref="J91:K91"/>
    <mergeCell ref="L91:AF91"/>
    <mergeCell ref="AG91:AI91"/>
    <mergeCell ref="AJ91:AL91"/>
    <mergeCell ref="AW10:BA10"/>
    <mergeCell ref="AV66:AX73"/>
    <mergeCell ref="K25:BA25"/>
    <mergeCell ref="K28:AE28"/>
    <mergeCell ref="AG31:BA31"/>
    <mergeCell ref="AG30:BA30"/>
    <mergeCell ref="AG29:BA29"/>
    <mergeCell ref="K46:AE46"/>
    <mergeCell ref="K45:AE45"/>
    <mergeCell ref="AG43:BA43"/>
    <mergeCell ref="AG49:BA49"/>
    <mergeCell ref="AG48:BA48"/>
    <mergeCell ref="AG53:BA53"/>
    <mergeCell ref="AG52:BA52"/>
    <mergeCell ref="AG51:BA51"/>
    <mergeCell ref="K51:AE51"/>
    <mergeCell ref="K50:AE50"/>
    <mergeCell ref="K49:AE49"/>
    <mergeCell ref="AG50:BA50"/>
    <mergeCell ref="K33:AE33"/>
    <mergeCell ref="AG27:BA27"/>
    <mergeCell ref="AG26:BA26"/>
    <mergeCell ref="AG33:BA33"/>
    <mergeCell ref="AG34:BA34"/>
    <mergeCell ref="K48:AE48"/>
    <mergeCell ref="K39:AE39"/>
    <mergeCell ref="G42:J42"/>
    <mergeCell ref="G31:J31"/>
    <mergeCell ref="G37:J37"/>
    <mergeCell ref="G36:J36"/>
    <mergeCell ref="K40:AE40"/>
    <mergeCell ref="K38:AE38"/>
    <mergeCell ref="K37:AE37"/>
    <mergeCell ref="K35:AE35"/>
    <mergeCell ref="K34:AE34"/>
    <mergeCell ref="K44:AE44"/>
    <mergeCell ref="K43:AE43"/>
    <mergeCell ref="K41:AE41"/>
    <mergeCell ref="G44:J44"/>
    <mergeCell ref="K42:AE42"/>
    <mergeCell ref="K53:AE53"/>
    <mergeCell ref="K52:AE52"/>
    <mergeCell ref="G41:J41"/>
    <mergeCell ref="K47:AE47"/>
    <mergeCell ref="G43:J43"/>
    <mergeCell ref="G39:J39"/>
    <mergeCell ref="G40:J40"/>
    <mergeCell ref="K30:AE30"/>
    <mergeCell ref="K29:AE29"/>
    <mergeCell ref="K31:AE31"/>
    <mergeCell ref="K32:AE32"/>
    <mergeCell ref="G33:J33"/>
    <mergeCell ref="G35:J35"/>
    <mergeCell ref="K36:AE36"/>
    <mergeCell ref="G38:J38"/>
    <mergeCell ref="U10:V10"/>
    <mergeCell ref="C19:W19"/>
    <mergeCell ref="B10:G10"/>
    <mergeCell ref="H10:K10"/>
    <mergeCell ref="G26:J26"/>
    <mergeCell ref="AB17:AV17"/>
    <mergeCell ref="C16:W16"/>
    <mergeCell ref="C21:W21"/>
    <mergeCell ref="C20:W20"/>
    <mergeCell ref="C18:W18"/>
    <mergeCell ref="C17:W17"/>
    <mergeCell ref="AG28:BA28"/>
    <mergeCell ref="K26:AE26"/>
    <mergeCell ref="B95:E95"/>
    <mergeCell ref="B94:E94"/>
    <mergeCell ref="F90:H90"/>
    <mergeCell ref="F95:H95"/>
    <mergeCell ref="F94:H94"/>
    <mergeCell ref="F93:H93"/>
    <mergeCell ref="F91:H91"/>
    <mergeCell ref="K126:AF126"/>
    <mergeCell ref="K125:AF125"/>
    <mergeCell ref="K124:AF124"/>
    <mergeCell ref="K123:AF123"/>
    <mergeCell ref="I117:AY117"/>
    <mergeCell ref="AE119:AY119"/>
    <mergeCell ref="I126:J126"/>
    <mergeCell ref="AG45:BA45"/>
    <mergeCell ref="AG44:BA44"/>
    <mergeCell ref="AG36:BA36"/>
    <mergeCell ref="AG35:BA35"/>
    <mergeCell ref="AG40:BA40"/>
    <mergeCell ref="AG39:BA39"/>
    <mergeCell ref="AG38:BA38"/>
    <mergeCell ref="AG37:BA37"/>
    <mergeCell ref="BC74:BD74"/>
    <mergeCell ref="AV74:AX74"/>
    <mergeCell ref="AP74:AR74"/>
    <mergeCell ref="AY74:AZ74"/>
    <mergeCell ref="AG47:BA47"/>
    <mergeCell ref="B2:AU2"/>
    <mergeCell ref="B4:AU4"/>
    <mergeCell ref="B6:AU6"/>
    <mergeCell ref="B8:AU8"/>
    <mergeCell ref="B3:AU3"/>
    <mergeCell ref="AG46:BA46"/>
    <mergeCell ref="BB50:BD50"/>
    <mergeCell ref="BE74:BF74"/>
    <mergeCell ref="BL73:BN73"/>
    <mergeCell ref="BO73:BQ73"/>
    <mergeCell ref="BJ74:BK74"/>
    <mergeCell ref="BG73:BK73"/>
    <mergeCell ref="BE73:BF73"/>
    <mergeCell ref="BG74:BH74"/>
    <mergeCell ref="BL74:BN74"/>
    <mergeCell ref="BO74:BQ74"/>
    <mergeCell ref="J75:K75"/>
    <mergeCell ref="L75:AF75"/>
    <mergeCell ref="AG75:AI75"/>
    <mergeCell ref="AJ75:AL75"/>
    <mergeCell ref="AM75:AO75"/>
    <mergeCell ref="AP75:AR75"/>
    <mergeCell ref="AS75:AU75"/>
    <mergeCell ref="AV75:AX75"/>
    <mergeCell ref="BA74:BB74"/>
    <mergeCell ref="AP76:AR76"/>
    <mergeCell ref="AY76:AZ76"/>
    <mergeCell ref="BA76:BB76"/>
    <mergeCell ref="AS76:AU76"/>
    <mergeCell ref="AV76:AX76"/>
    <mergeCell ref="J76:K76"/>
    <mergeCell ref="L76:AF76"/>
    <mergeCell ref="AG76:AI76"/>
    <mergeCell ref="AJ76:AL76"/>
    <mergeCell ref="BG77:BH77"/>
    <mergeCell ref="AY77:AZ77"/>
    <mergeCell ref="BO75:BQ75"/>
    <mergeCell ref="BG75:BH75"/>
    <mergeCell ref="BJ75:BK75"/>
    <mergeCell ref="BL76:BN76"/>
    <mergeCell ref="BO76:BQ76"/>
    <mergeCell ref="BG76:BH76"/>
    <mergeCell ref="BJ76:BK76"/>
    <mergeCell ref="BC76:BD76"/>
    <mergeCell ref="BE76:BF76"/>
    <mergeCell ref="BL75:BN75"/>
    <mergeCell ref="AY75:AZ75"/>
    <mergeCell ref="BA75:BB75"/>
    <mergeCell ref="BC75:BD75"/>
    <mergeCell ref="BE75:BF75"/>
    <mergeCell ref="J77:K77"/>
    <mergeCell ref="L77:AF77"/>
    <mergeCell ref="AG77:AI77"/>
    <mergeCell ref="AJ77:AL77"/>
    <mergeCell ref="BA77:BB77"/>
    <mergeCell ref="AM77:AO77"/>
    <mergeCell ref="AP77:AR77"/>
    <mergeCell ref="AS77:AU77"/>
    <mergeCell ref="AV77:AX77"/>
    <mergeCell ref="J78:K78"/>
    <mergeCell ref="L78:AF78"/>
    <mergeCell ref="AG78:AI78"/>
    <mergeCell ref="AJ78:AL78"/>
    <mergeCell ref="AV78:AX78"/>
    <mergeCell ref="AY78:AZ78"/>
    <mergeCell ref="AM78:AO78"/>
    <mergeCell ref="AP78:AR78"/>
    <mergeCell ref="AS78:AU78"/>
    <mergeCell ref="BA78:BB78"/>
    <mergeCell ref="BC78:BD78"/>
    <mergeCell ref="BO78:BQ78"/>
    <mergeCell ref="BJ77:BK77"/>
    <mergeCell ref="BL77:BN77"/>
    <mergeCell ref="BC77:BD77"/>
    <mergeCell ref="BE77:BF77"/>
    <mergeCell ref="BL78:BN78"/>
    <mergeCell ref="BE78:BF78"/>
    <mergeCell ref="BG78:BH78"/>
    <mergeCell ref="BJ78:BK78"/>
    <mergeCell ref="BO77:BQ77"/>
    <mergeCell ref="AJ79:AL79"/>
    <mergeCell ref="AM79:AO79"/>
    <mergeCell ref="AP79:AR79"/>
    <mergeCell ref="AS79:AU79"/>
    <mergeCell ref="AV79:AX79"/>
    <mergeCell ref="BA79:BB79"/>
    <mergeCell ref="BL79:BN79"/>
    <mergeCell ref="BO79:BQ79"/>
    <mergeCell ref="BJ79:BK79"/>
    <mergeCell ref="BG89:BK89"/>
    <mergeCell ref="AS82:AU89"/>
    <mergeCell ref="AV82:AX89"/>
    <mergeCell ref="AY79:AZ79"/>
    <mergeCell ref="J89:AF89"/>
    <mergeCell ref="AY89:AZ89"/>
    <mergeCell ref="BG79:BH79"/>
    <mergeCell ref="BC79:BD79"/>
    <mergeCell ref="BE79:BF79"/>
    <mergeCell ref="AS90:AU90"/>
    <mergeCell ref="BG90:BH90"/>
    <mergeCell ref="BJ90:BK90"/>
    <mergeCell ref="BL89:BN89"/>
    <mergeCell ref="F89:H89"/>
    <mergeCell ref="B89:E89"/>
    <mergeCell ref="AG82:AI89"/>
    <mergeCell ref="AJ82:AL89"/>
    <mergeCell ref="AM82:AO89"/>
    <mergeCell ref="AP82:AR89"/>
    <mergeCell ref="J90:K90"/>
    <mergeCell ref="L90:AF90"/>
    <mergeCell ref="AG90:AI90"/>
    <mergeCell ref="AJ90:AL90"/>
    <mergeCell ref="AM90:AO90"/>
    <mergeCell ref="AP90:AR90"/>
    <mergeCell ref="AV90:AX90"/>
    <mergeCell ref="AY90:AZ90"/>
    <mergeCell ref="BA90:BB90"/>
    <mergeCell ref="BC90:BD90"/>
    <mergeCell ref="BE90:BF90"/>
    <mergeCell ref="BO89:BQ89"/>
    <mergeCell ref="BA89:BB89"/>
    <mergeCell ref="BC89:BD89"/>
    <mergeCell ref="BE89:BF89"/>
    <mergeCell ref="BL91:BN91"/>
    <mergeCell ref="BO91:BQ91"/>
    <mergeCell ref="BC91:BD91"/>
    <mergeCell ref="BE91:BF91"/>
    <mergeCell ref="BL90:BN90"/>
    <mergeCell ref="BO90:BQ90"/>
    <mergeCell ref="AS92:AU92"/>
    <mergeCell ref="AV92:AX92"/>
    <mergeCell ref="AY92:AZ92"/>
    <mergeCell ref="BA92:BB92"/>
    <mergeCell ref="BG91:BH91"/>
    <mergeCell ref="BJ91:BK91"/>
    <mergeCell ref="J92:K92"/>
    <mergeCell ref="L92:AF92"/>
    <mergeCell ref="AG92:AI92"/>
    <mergeCell ref="AJ92:AL92"/>
    <mergeCell ref="AM92:AO92"/>
    <mergeCell ref="AP92:AR92"/>
    <mergeCell ref="BL92:BN92"/>
    <mergeCell ref="BO92:BQ92"/>
    <mergeCell ref="AM93:AO93"/>
    <mergeCell ref="AP93:AR93"/>
    <mergeCell ref="AS93:AU93"/>
    <mergeCell ref="AV93:AX93"/>
    <mergeCell ref="BL93:BN93"/>
    <mergeCell ref="BO93:BQ93"/>
    <mergeCell ref="BC92:BD92"/>
    <mergeCell ref="BE92:BF92"/>
    <mergeCell ref="BG93:BH93"/>
    <mergeCell ref="BJ93:BK93"/>
    <mergeCell ref="BC93:BD93"/>
    <mergeCell ref="BE93:BF93"/>
    <mergeCell ref="BG92:BH92"/>
    <mergeCell ref="BJ92:BK92"/>
    <mergeCell ref="AY94:AZ94"/>
    <mergeCell ref="BA94:BB94"/>
    <mergeCell ref="J93:K93"/>
    <mergeCell ref="L93:AF93"/>
    <mergeCell ref="AG93:AI93"/>
    <mergeCell ref="AJ93:AL93"/>
    <mergeCell ref="BC94:BD94"/>
    <mergeCell ref="BE94:BF94"/>
    <mergeCell ref="J94:K94"/>
    <mergeCell ref="L94:AF94"/>
    <mergeCell ref="AG94:AI94"/>
    <mergeCell ref="AJ94:AL94"/>
    <mergeCell ref="AM94:AO94"/>
    <mergeCell ref="AP94:AR94"/>
    <mergeCell ref="AS94:AU94"/>
    <mergeCell ref="AV94:AX94"/>
    <mergeCell ref="BG94:BH94"/>
    <mergeCell ref="BJ94:BK94"/>
    <mergeCell ref="BL94:BN94"/>
    <mergeCell ref="BO94:BQ94"/>
    <mergeCell ref="AM95:AO95"/>
    <mergeCell ref="AP95:AR95"/>
    <mergeCell ref="AS95:AU95"/>
    <mergeCell ref="AV95:AX95"/>
    <mergeCell ref="BG95:BH95"/>
    <mergeCell ref="BJ95:BK95"/>
    <mergeCell ref="J95:K95"/>
    <mergeCell ref="L95:AF95"/>
    <mergeCell ref="AG95:AI95"/>
    <mergeCell ref="AJ95:AL95"/>
    <mergeCell ref="BL95:BN95"/>
    <mergeCell ref="BO95:BQ95"/>
    <mergeCell ref="AY95:AZ95"/>
    <mergeCell ref="BA95:BB95"/>
    <mergeCell ref="BC95:BD95"/>
    <mergeCell ref="BE95:BF95"/>
    <mergeCell ref="BE119:BH119"/>
    <mergeCell ref="BE118:BH118"/>
    <mergeCell ref="BE117:BH117"/>
    <mergeCell ref="BE114:BH114"/>
    <mergeCell ref="BE104:BH104"/>
    <mergeCell ref="BE103:BH103"/>
    <mergeCell ref="BE102:BH102"/>
    <mergeCell ref="BE113:BH113"/>
    <mergeCell ref="BE112:BH112"/>
    <mergeCell ref="BE109:BH109"/>
    <mergeCell ref="BE108:BH108"/>
    <mergeCell ref="BE107:BH107"/>
  </mergeCells>
  <conditionalFormatting sqref="I108 I118 I113 I103 H56 K26:K55">
    <cfRule type="expression" priority="1" dxfId="58" stopIfTrue="1">
      <formula>AND(AY26&gt;BB26,AY26&lt;&gt;"",BB26&lt;&gt;"")</formula>
    </cfRule>
    <cfRule type="expression" priority="2" dxfId="57" stopIfTrue="1">
      <formula>AND(AY26=BB26,AY26&lt;&gt;"",BB26&lt;&gt;"")</formula>
    </cfRule>
    <cfRule type="expression" priority="3" dxfId="0" stopIfTrue="1">
      <formula>AND(AY26&lt;BB26,AY26&lt;&gt;"",BB26&lt;&gt;"")</formula>
    </cfRule>
  </conditionalFormatting>
  <conditionalFormatting sqref="AE108 AE113 AE118 AE103 AD56 AG26:AG55">
    <cfRule type="expression" priority="4" dxfId="58" stopIfTrue="1">
      <formula>AND(BB26&gt;AY26,AY26&lt;&gt;"",BB26&lt;&gt;"")</formula>
    </cfRule>
    <cfRule type="expression" priority="5" dxfId="57" stopIfTrue="1">
      <formula>AND(BB26=AY26,AY26&lt;&gt;"",BB26&lt;&gt;"")</formula>
    </cfRule>
    <cfRule type="expression" priority="6" dxfId="0" stopIfTrue="1">
      <formula>AND(BB26&lt;AY26,AY26&lt;&gt;"",BB26&lt;&gt;"")</formula>
    </cfRule>
  </conditionalFormatting>
  <conditionalFormatting sqref="BI88 J88:AF88 AY88 AS80:AX81 AY80:BI87 L80:L87">
    <cfRule type="expression" priority="7" dxfId="0" stopIfTrue="1">
      <formula>$BP$31=""</formula>
    </cfRule>
  </conditionalFormatting>
  <conditionalFormatting sqref="BB88:BH88">
    <cfRule type="expression" priority="8" dxfId="0" stopIfTrue="1">
      <formula>$BP$47=""</formula>
    </cfRule>
  </conditionalFormatting>
  <conditionalFormatting sqref="D96:AF96">
    <cfRule type="expression" priority="9" dxfId="0" stopIfTrue="1">
      <formula>#REF!=""</formula>
    </cfRule>
  </conditionalFormatting>
  <conditionalFormatting sqref="AI96:BG96">
    <cfRule type="expression" priority="10" dxfId="0" stopIfTrue="1">
      <formula>#REF!=""</formula>
    </cfRule>
  </conditionalFormatting>
  <conditionalFormatting sqref="AG76:BQ76">
    <cfRule type="expression" priority="11" dxfId="0" stopIfTrue="1">
      <formula>$J$76=""</formula>
    </cfRule>
    <cfRule type="expression" priority="12" dxfId="0" stopIfTrue="1">
      <formula>$J$77=""</formula>
    </cfRule>
  </conditionalFormatting>
  <conditionalFormatting sqref="AG77:BQ77">
    <cfRule type="expression" priority="13" dxfId="0" stopIfTrue="1">
      <formula>$J$77=""</formula>
    </cfRule>
    <cfRule type="expression" priority="14" dxfId="0" stopIfTrue="1">
      <formula>$J$78=""</formula>
    </cfRule>
  </conditionalFormatting>
  <conditionalFormatting sqref="AG78:BQ78">
    <cfRule type="expression" priority="15" dxfId="0" stopIfTrue="1">
      <formula>$J$78=""</formula>
    </cfRule>
    <cfRule type="expression" priority="16" dxfId="0" stopIfTrue="1">
      <formula>$J$79=""</formula>
    </cfRule>
  </conditionalFormatting>
  <conditionalFormatting sqref="AG79:BQ79">
    <cfRule type="expression" priority="17" dxfId="0" stopIfTrue="1">
      <formula>$J$79=""</formula>
    </cfRule>
  </conditionalFormatting>
  <conditionalFormatting sqref="AG90:BQ90">
    <cfRule type="expression" priority="18" dxfId="0" stopIfTrue="1">
      <formula>$J$91=""</formula>
    </cfRule>
  </conditionalFormatting>
  <conditionalFormatting sqref="AG91:BQ91">
    <cfRule type="expression" priority="19" dxfId="0" stopIfTrue="1">
      <formula>$J$91=""</formula>
    </cfRule>
    <cfRule type="expression" priority="20" dxfId="0" stopIfTrue="1">
      <formula>$J$92=""</formula>
    </cfRule>
  </conditionalFormatting>
  <conditionalFormatting sqref="AG92:BQ92">
    <cfRule type="expression" priority="21" dxfId="0" stopIfTrue="1">
      <formula>$J$92=""</formula>
    </cfRule>
    <cfRule type="expression" priority="22" dxfId="0" stopIfTrue="1">
      <formula>$J$93=""</formula>
    </cfRule>
  </conditionalFormatting>
  <conditionalFormatting sqref="AG93:BQ93">
    <cfRule type="expression" priority="23" dxfId="0" stopIfTrue="1">
      <formula>$J$93=""</formula>
    </cfRule>
    <cfRule type="expression" priority="24" dxfId="0" stopIfTrue="1">
      <formula>$J$94=""</formula>
    </cfRule>
  </conditionalFormatting>
  <conditionalFormatting sqref="AG94:BQ94">
    <cfRule type="expression" priority="25" dxfId="0" stopIfTrue="1">
      <formula>$J$94=""</formula>
    </cfRule>
    <cfRule type="expression" priority="26" dxfId="0" stopIfTrue="1">
      <formula>$J$95=""</formula>
    </cfRule>
  </conditionalFormatting>
  <conditionalFormatting sqref="AG95:BQ95">
    <cfRule type="expression" priority="27" dxfId="0" stopIfTrue="1">
      <formula>$J$95=""</formula>
    </cfRule>
  </conditionalFormatting>
  <conditionalFormatting sqref="L74:AF74">
    <cfRule type="expression" priority="28" dxfId="2" stopIfTrue="1">
      <formula>$AY$74=""</formula>
    </cfRule>
    <cfRule type="expression" priority="29" dxfId="0" stopIfTrue="1">
      <formula>$J$75=""</formula>
    </cfRule>
  </conditionalFormatting>
  <conditionalFormatting sqref="L75:AF75">
    <cfRule type="expression" priority="30" dxfId="2" stopIfTrue="1">
      <formula>$AY$75=""</formula>
    </cfRule>
    <cfRule type="expression" priority="31" dxfId="0" stopIfTrue="1">
      <formula>$J$75=""</formula>
    </cfRule>
    <cfRule type="expression" priority="32" dxfId="0" stopIfTrue="1">
      <formula>$J$76=""</formula>
    </cfRule>
  </conditionalFormatting>
  <conditionalFormatting sqref="L76:AF76">
    <cfRule type="expression" priority="33" dxfId="2" stopIfTrue="1">
      <formula>$AY$76=""</formula>
    </cfRule>
    <cfRule type="expression" priority="34" dxfId="0" stopIfTrue="1">
      <formula>$J$76=""</formula>
    </cfRule>
    <cfRule type="expression" priority="35" dxfId="0" stopIfTrue="1">
      <formula>$J$77=""</formula>
    </cfRule>
  </conditionalFormatting>
  <conditionalFormatting sqref="L78:AF78">
    <cfRule type="expression" priority="36" dxfId="2" stopIfTrue="1">
      <formula>$AY$78=""</formula>
    </cfRule>
    <cfRule type="expression" priority="37" dxfId="0" stopIfTrue="1">
      <formula>$J$78=""</formula>
    </cfRule>
    <cfRule type="expression" priority="38" dxfId="0" stopIfTrue="1">
      <formula>$J$79=""</formula>
    </cfRule>
  </conditionalFormatting>
  <conditionalFormatting sqref="L79:AF79">
    <cfRule type="expression" priority="39" dxfId="2" stopIfTrue="1">
      <formula>$AY$79=""</formula>
    </cfRule>
    <cfRule type="expression" priority="40" dxfId="0" stopIfTrue="1">
      <formula>$J$79=""</formula>
    </cfRule>
  </conditionalFormatting>
  <conditionalFormatting sqref="L90:AF90">
    <cfRule type="expression" priority="41" dxfId="2" stopIfTrue="1">
      <formula>$AY$90=""</formula>
    </cfRule>
    <cfRule type="expression" priority="42" dxfId="0" stopIfTrue="1">
      <formula>$J$91=""</formula>
    </cfRule>
  </conditionalFormatting>
  <conditionalFormatting sqref="L91:AF91">
    <cfRule type="expression" priority="43" dxfId="2" stopIfTrue="1">
      <formula>$AY$91=""</formula>
    </cfRule>
    <cfRule type="expression" priority="44" dxfId="0" stopIfTrue="1">
      <formula>$J$91=""</formula>
    </cfRule>
    <cfRule type="expression" priority="45" dxfId="0" stopIfTrue="1">
      <formula>$J$92=""</formula>
    </cfRule>
  </conditionalFormatting>
  <conditionalFormatting sqref="L92:AF92">
    <cfRule type="expression" priority="46" dxfId="2" stopIfTrue="1">
      <formula>$AY$92=""</formula>
    </cfRule>
    <cfRule type="expression" priority="47" dxfId="0" stopIfTrue="1">
      <formula>$J$92=""</formula>
    </cfRule>
    <cfRule type="expression" priority="48" dxfId="0" stopIfTrue="1">
      <formula>$J$93=""</formula>
    </cfRule>
  </conditionalFormatting>
  <conditionalFormatting sqref="L93:AF93">
    <cfRule type="expression" priority="49" dxfId="2" stopIfTrue="1">
      <formula>$AY$93=""</formula>
    </cfRule>
    <cfRule type="expression" priority="50" dxfId="0" stopIfTrue="1">
      <formula>$J$93=""</formula>
    </cfRule>
    <cfRule type="expression" priority="51" dxfId="0" stopIfTrue="1">
      <formula>$J$94=""</formula>
    </cfRule>
  </conditionalFormatting>
  <conditionalFormatting sqref="L94:AF94">
    <cfRule type="expression" priority="52" dxfId="2" stopIfTrue="1">
      <formula>$AY$94=""</formula>
    </cfRule>
    <cfRule type="expression" priority="53" dxfId="0" stopIfTrue="1">
      <formula>$J$95=""</formula>
    </cfRule>
    <cfRule type="expression" priority="54" dxfId="0" stopIfTrue="1">
      <formula>$J$95=""</formula>
    </cfRule>
  </conditionalFormatting>
  <conditionalFormatting sqref="L95:AF95">
    <cfRule type="expression" priority="55" dxfId="2" stopIfTrue="1">
      <formula>$AY$95=""</formula>
    </cfRule>
    <cfRule type="expression" priority="56" dxfId="0" stopIfTrue="1">
      <formula>$J$95=""</formula>
    </cfRule>
  </conditionalFormatting>
  <conditionalFormatting sqref="AG74:BQ74">
    <cfRule type="expression" priority="57" dxfId="0" stopIfTrue="1">
      <formula>$J$75=""</formula>
    </cfRule>
  </conditionalFormatting>
  <conditionalFormatting sqref="AG75:BQ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L77:AF77">
    <cfRule type="expression" priority="60" dxfId="2" stopIfTrue="1">
      <formula>$AY$77=""</formula>
    </cfRule>
    <cfRule type="expression" priority="61" dxfId="0" stopIfTrue="1">
      <formula>$J$77=""</formula>
    </cfRule>
    <cfRule type="expression" priority="62" dxfId="0" stopIfTrue="1">
      <formula>$J$78=""</formula>
    </cfRule>
  </conditionalFormatting>
  <dataValidations count="1">
    <dataValidation type="whole" operator="greaterThanOrEqual" allowBlank="1" showErrorMessage="1" errorTitle="Fehler" error="Nur Zahlen eingeben!" sqref="X10:AB10 X100:AB100 AW100:BA100 AW10:BA10">
      <formula1>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2"/>
  <headerFooter alignWithMargins="0">
    <oddFooter xml:space="preserve">&amp;C                                 &amp;R&amp;P von &amp;N </oddFooter>
  </headerFooter>
  <rowBreaks count="1" manualBreakCount="1">
    <brk id="56" max="72" man="1"/>
  </rowBreaks>
  <colBreaks count="1" manualBreakCount="1">
    <brk id="70" max="126" man="1"/>
  </colBreaks>
  <customProperties>
    <customPr name="_pios_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421875" style="0" bestFit="1" customWidth="1"/>
    <col min="9" max="9" width="3.7109375" style="0" bestFit="1" customWidth="1"/>
    <col min="10" max="10" width="1.8515625" style="0" bestFit="1" customWidth="1"/>
    <col min="11" max="11" width="5.7109375" style="0" bestFit="1" customWidth="1"/>
    <col min="12" max="14" width="2.8515625" style="0" bestFit="1" customWidth="1"/>
  </cols>
  <sheetData>
    <row r="1" spans="36:85" s="81" customFormat="1" ht="12.75">
      <c r="AJ1" s="89"/>
      <c r="AK1" s="84"/>
      <c r="AL1" s="85"/>
      <c r="AM1" s="85"/>
      <c r="AN1" s="90"/>
      <c r="AO1" s="86"/>
      <c r="AP1" s="86"/>
      <c r="AQ1" s="86"/>
      <c r="AR1" s="87"/>
      <c r="AS1" s="86"/>
      <c r="AT1" s="86"/>
      <c r="AU1" s="86"/>
      <c r="AV1" s="86"/>
      <c r="AW1" s="86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3"/>
      <c r="CE1" s="83"/>
      <c r="CF1" s="83"/>
      <c r="CG1" s="83"/>
    </row>
    <row r="2" spans="1:85" s="81" customFormat="1" ht="12.75">
      <c r="A2" s="125"/>
      <c r="B2" s="125">
        <v>1</v>
      </c>
      <c r="C2" s="125">
        <v>2</v>
      </c>
      <c r="D2" s="125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126">
        <v>10</v>
      </c>
      <c r="L2" s="127">
        <v>11</v>
      </c>
      <c r="M2" s="90">
        <v>12</v>
      </c>
      <c r="N2" s="90">
        <v>13</v>
      </c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8"/>
      <c r="AV2" s="88"/>
      <c r="AW2" s="86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3"/>
      <c r="CE2" s="83"/>
      <c r="CF2" s="83"/>
      <c r="CG2" s="83"/>
    </row>
    <row r="3" spans="1:85" s="81" customFormat="1" ht="12.75">
      <c r="A3" s="90"/>
      <c r="B3" s="125"/>
      <c r="C3" s="125"/>
      <c r="D3" s="125"/>
      <c r="E3" s="125"/>
      <c r="F3" s="90" t="s">
        <v>42</v>
      </c>
      <c r="G3" s="90" t="s">
        <v>23</v>
      </c>
      <c r="H3" s="125" t="s">
        <v>43</v>
      </c>
      <c r="I3" s="125" t="s">
        <v>44</v>
      </c>
      <c r="J3" s="90"/>
      <c r="K3" s="125" t="s">
        <v>45</v>
      </c>
      <c r="L3" s="127"/>
      <c r="M3" s="90"/>
      <c r="N3" s="90"/>
      <c r="AJ3" s="89"/>
      <c r="AK3" s="89"/>
      <c r="AL3" s="89"/>
      <c r="AM3" s="84"/>
      <c r="AN3" s="89"/>
      <c r="AO3" s="89"/>
      <c r="AP3" s="89"/>
      <c r="AQ3" s="89"/>
      <c r="AR3" s="89"/>
      <c r="AS3" s="89"/>
      <c r="AT3" s="89"/>
      <c r="AU3" s="88"/>
      <c r="AV3" s="88"/>
      <c r="AW3" s="86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E3" s="83"/>
      <c r="CF3" s="83"/>
      <c r="CG3" s="83"/>
    </row>
    <row r="4" spans="1:85" s="81" customFormat="1" ht="12.75">
      <c r="A4" s="90">
        <v>1</v>
      </c>
      <c r="B4" s="125">
        <f aca="true" t="shared" si="0" ref="B4:B9">RANK(C4,$C$4:$C$9,1)</f>
        <v>1</v>
      </c>
      <c r="C4" s="125">
        <f aca="true" t="shared" si="1" ref="C4:C9">D4+ROW()/1000</f>
        <v>1.004</v>
      </c>
      <c r="D4" s="125">
        <f aca="true" t="shared" si="2" ref="D4:D9">RANK(J4,$J$4:$J$9)</f>
        <v>1</v>
      </c>
      <c r="E4" s="90" t="str">
        <f>VLOOKUP(A4,Ergebniseingabe!$E$19:$Z$24,2,0)</f>
        <v>FC Bayern München</v>
      </c>
      <c r="F4" s="86">
        <f>SUMPRODUCT((E4=Ergebniseingabe!$K$29:$AE$50)*(Ergebniseingabe!$BB$29:$BB$50))+SUMPRODUCT((E4=Ergebniseingabe!$AG$29:$BA$50)*(Ergebniseingabe!$BE$29:$BE$50))</f>
        <v>0</v>
      </c>
      <c r="G4" s="86">
        <f>SUMPRODUCT((E4=Ergebniseingabe!$K$29:$AE$50)*(Ergebniseingabe!$BE$29:$BE$50))+SUMPRODUCT((E4=Ergebniseingabe!$AG$29:$BA$50)*(Ergebniseingabe!$BB$29:$BB$50))</f>
        <v>0</v>
      </c>
      <c r="H4" s="86">
        <f>(SUMPRODUCT((E4=Ergebniseingabe!$K$29:$AE$50)*((Ergebniseingabe!$BB$29:$BB$50)&gt;(Ergebniseingabe!$BE$29:$BE$50)))+SUMPRODUCT((E4=Ergebniseingabe!$AG$29:$BA$50)*((Ergebniseingabe!$BE$29:$BE$50)&gt;(Ergebniseingabe!$BB$29:$BB$50))))*3+SUMPRODUCT(((E4=Ergebniseingabe!$K$29:$AE$50)+(E4=Ergebniseingabe!$AG$29:$BA$50))*((Ergebniseingabe!$BE$29:$BE$50)=(Ergebniseingabe!$BB$29:$BB$50))*NOT(ISBLANK(Ergebniseingabe!$BB$29:$BB$50)))</f>
        <v>0</v>
      </c>
      <c r="I4" s="87">
        <f aca="true" t="shared" si="3" ref="I4:I9">F4-G4</f>
        <v>0</v>
      </c>
      <c r="J4" s="86">
        <f aca="true" t="shared" si="4" ref="J4:J9">H4*100000+I4*1000+F4</f>
        <v>0</v>
      </c>
      <c r="K4" s="86">
        <f>SUMPRODUCT((Ergebniseingabe!$K$29:$AE$50=E4)*(Ergebniseingabe!$BB$29:$BB$50&lt;&gt;""))+SUMPRODUCT((Ergebniseingabe!$AG$29:$BA$50=E4)*(Ergebniseingabe!$BE$29:$BE$50&lt;&gt;""))</f>
        <v>0</v>
      </c>
      <c r="L4" s="86">
        <f>SUMPRODUCT((Ergebniseingabe!$K$29:$AE$50=E4)*(Ergebniseingabe!$BB$29:$BB$50&gt;Ergebniseingabe!$BE$29:$BE$50))+SUMPRODUCT((Ergebniseingabe!$AG$29:$BA$50=E4)*(Ergebniseingabe!$BB$29:$BB$50&lt;Ergebniseingabe!$BE$29:$BE$50))</f>
        <v>0</v>
      </c>
      <c r="M4" s="86">
        <f>SUMPRODUCT((Ergebniseingabe!$K$29:$BA$50=E4)*(Ergebniseingabe!$BB$29:$BB$50=Ergebniseingabe!$BE$29:$BE$50)*(Ergebniseingabe!$BB$29:$BB$50&lt;&gt;"")*(Ergebniseingabe!$BE$29:$BE$50&lt;&gt;""))</f>
        <v>0</v>
      </c>
      <c r="N4" s="86">
        <f>SUMPRODUCT((Ergebniseingabe!$K$29:$AE$50=E4)*(Ergebniseingabe!$BB$29:$BB$50&lt;Ergebniseingabe!$BE$29:$BE$50))+SUMPRODUCT((Ergebniseingabe!$AG$29:$BA$50=E4)*(Ergebniseingabe!$BB$29:$BB$50&gt;Ergebniseingabe!$BE$29:$BE$50))</f>
        <v>0</v>
      </c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3"/>
      <c r="CE4" s="83"/>
      <c r="CF4" s="83"/>
      <c r="CG4" s="83"/>
    </row>
    <row r="5" spans="1:85" s="81" customFormat="1" ht="12.75">
      <c r="A5" s="90">
        <v>2</v>
      </c>
      <c r="B5" s="125">
        <f t="shared" si="0"/>
        <v>2</v>
      </c>
      <c r="C5" s="125">
        <f t="shared" si="1"/>
        <v>1.005</v>
      </c>
      <c r="D5" s="125">
        <f t="shared" si="2"/>
        <v>1</v>
      </c>
      <c r="E5" s="90" t="str">
        <f>VLOOKUP(A5,Ergebniseingabe!$E$19:$Z$24,2,0)</f>
        <v>FC Wacker Innsbruck</v>
      </c>
      <c r="F5" s="86">
        <f>SUMPRODUCT((E5=Ergebniseingabe!$K$29:$AE$50)*(Ergebniseingabe!$BB$29:$BB$50))+SUMPRODUCT((E5=Ergebniseingabe!$AG$29:$BA$50)*(Ergebniseingabe!$BE$29:$BE$50))</f>
        <v>0</v>
      </c>
      <c r="G5" s="86">
        <f>SUMPRODUCT((E5=Ergebniseingabe!$K$29:$AE$50)*(Ergebniseingabe!$BE$29:$BE$50))+SUMPRODUCT((E5=Ergebniseingabe!$AG$29:$BA$50)*(Ergebniseingabe!$BB$29:$BB$50))</f>
        <v>0</v>
      </c>
      <c r="H5" s="86">
        <f>(SUMPRODUCT((E5=Ergebniseingabe!$K$29:$AE$50)*((Ergebniseingabe!$BB$29:$BB$50)&gt;(Ergebniseingabe!$BE$29:$BE$50)))+SUMPRODUCT((E5=Ergebniseingabe!$AG$29:$BA$50)*((Ergebniseingabe!$BE$29:$BE$50)&gt;(Ergebniseingabe!$BB$29:$BB$50))))*3+SUMPRODUCT(((E5=Ergebniseingabe!$K$29:$AE$50)+(E5=Ergebniseingabe!$AG$29:$BA$50))*((Ergebniseingabe!$BE$29:$BE$50)=(Ergebniseingabe!$BB$29:$BB$50))*NOT(ISBLANK(Ergebniseingabe!$BB$29:$BB$50)))</f>
        <v>0</v>
      </c>
      <c r="I5" s="87">
        <f t="shared" si="3"/>
        <v>0</v>
      </c>
      <c r="J5" s="86">
        <f t="shared" si="4"/>
        <v>0</v>
      </c>
      <c r="K5" s="86">
        <f>SUMPRODUCT((Ergebniseingabe!$K$29:$AE$50=E5)*(Ergebniseingabe!$BB$29:$BB$50&lt;&gt;""))+SUMPRODUCT((Ergebniseingabe!$AG$29:$BA$50=E5)*(Ergebniseingabe!$BE$29:$BE$50&lt;&gt;""))</f>
        <v>0</v>
      </c>
      <c r="L5" s="86">
        <f>SUMPRODUCT((Ergebniseingabe!$K$29:$AE$50=E5)*(Ergebniseingabe!$BB$29:$BB$50&gt;Ergebniseingabe!$BE$29:$BE$50))+SUMPRODUCT((Ergebniseingabe!$AG$29:$BA$50=E5)*(Ergebniseingabe!$BB$29:$BB$50&lt;Ergebniseingabe!$BE$29:$BE$50))</f>
        <v>0</v>
      </c>
      <c r="M5" s="86">
        <f>SUMPRODUCT((Ergebniseingabe!$K$29:$BA$50=E5)*(Ergebniseingabe!$BB$29:$BB$50=Ergebniseingabe!$BE$29:$BE$50)*(Ergebniseingabe!$BB$29:$BB$50&lt;&gt;"")*(Ergebniseingabe!$BE$29:$BE$50&lt;&gt;""))</f>
        <v>0</v>
      </c>
      <c r="N5" s="86">
        <f>SUMPRODUCT((Ergebniseingabe!$K$29:$AE$50=E5)*(Ergebniseingabe!$BB$29:$BB$50&lt;Ergebniseingabe!$BE$29:$BE$50))+SUMPRODUCT((Ergebniseingabe!$AG$29:$BA$50=E5)*(Ergebniseingabe!$BB$29:$BB$50&gt;Ergebniseingabe!$BE$29:$BE$50))</f>
        <v>0</v>
      </c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3"/>
      <c r="CE5" s="83"/>
      <c r="CF5" s="83"/>
      <c r="CG5" s="83"/>
    </row>
    <row r="6" spans="1:85" s="81" customFormat="1" ht="12.75">
      <c r="A6" s="90">
        <v>3</v>
      </c>
      <c r="B6" s="125">
        <f t="shared" si="0"/>
        <v>3</v>
      </c>
      <c r="C6" s="125">
        <f t="shared" si="1"/>
        <v>1.006</v>
      </c>
      <c r="D6" s="125">
        <f t="shared" si="2"/>
        <v>1</v>
      </c>
      <c r="E6" s="90" t="str">
        <f>VLOOKUP(A6,Ergebniseingabe!$E$19:$Z$24,2,0)</f>
        <v>SV Wacker Burghausen</v>
      </c>
      <c r="F6" s="86">
        <f>SUMPRODUCT((E6=Ergebniseingabe!$K$29:$AE$50)*(Ergebniseingabe!$BB$29:$BB$50))+SUMPRODUCT((E6=Ergebniseingabe!$AG$29:$BA$50)*(Ergebniseingabe!$BE$29:$BE$50))</f>
        <v>0</v>
      </c>
      <c r="G6" s="86">
        <f>SUMPRODUCT((E6=Ergebniseingabe!$K$29:$AE$50)*(Ergebniseingabe!$BE$29:$BE$50))+SUMPRODUCT((E6=Ergebniseingabe!$AG$29:$BA$50)*(Ergebniseingabe!$BB$29:$BB$50))</f>
        <v>0</v>
      </c>
      <c r="H6" s="86">
        <f>(SUMPRODUCT((E6=Ergebniseingabe!$K$29:$AE$50)*((Ergebniseingabe!$BB$29:$BB$50)&gt;(Ergebniseingabe!$BE$29:$BE$50)))+SUMPRODUCT((E6=Ergebniseingabe!$AG$29:$BA$50)*((Ergebniseingabe!$BE$29:$BE$50)&gt;(Ergebniseingabe!$BB$29:$BB$50))))*3+SUMPRODUCT(((E6=Ergebniseingabe!$K$29:$AE$50)+(E6=Ergebniseingabe!$AG$29:$BA$50))*((Ergebniseingabe!$BE$29:$BE$50)=(Ergebniseingabe!$BB$29:$BB$50))*NOT(ISBLANK(Ergebniseingabe!$BB$29:$BB$50)))</f>
        <v>0</v>
      </c>
      <c r="I6" s="87">
        <f t="shared" si="3"/>
        <v>0</v>
      </c>
      <c r="J6" s="86">
        <f t="shared" si="4"/>
        <v>0</v>
      </c>
      <c r="K6" s="86">
        <f>SUMPRODUCT((Ergebniseingabe!$K$29:$AE$50=E6)*(Ergebniseingabe!$BB$29:$BB$50&lt;&gt;""))+SUMPRODUCT((Ergebniseingabe!$AG$29:$BA$50=E6)*(Ergebniseingabe!$BE$29:$BE$50&lt;&gt;""))</f>
        <v>0</v>
      </c>
      <c r="L6" s="86">
        <f>SUMPRODUCT((Ergebniseingabe!$K$29:$AE$50=E6)*(Ergebniseingabe!$BB$29:$BB$50&gt;Ergebniseingabe!$BE$29:$BE$50))+SUMPRODUCT((Ergebniseingabe!$AG$29:$BA$50=E6)*(Ergebniseingabe!$BB$29:$BB$50&lt;Ergebniseingabe!$BE$29:$BE$50))</f>
        <v>0</v>
      </c>
      <c r="M6" s="86">
        <f>SUMPRODUCT((Ergebniseingabe!$K$29:$BA$50=E6)*(Ergebniseingabe!$BB$29:$BB$50=Ergebniseingabe!$BE$29:$BE$50)*(Ergebniseingabe!$BB$29:$BB$50&lt;&gt;"")*(Ergebniseingabe!$BE$29:$BE$50&lt;&gt;""))</f>
        <v>0</v>
      </c>
      <c r="N6" s="86">
        <f>SUMPRODUCT((Ergebniseingabe!$K$29:$AE$50=E6)*(Ergebniseingabe!$BB$29:$BB$50&lt;Ergebniseingabe!$BE$29:$BE$50))+SUMPRODUCT((Ergebniseingabe!$AG$29:$BA$50=E6)*(Ergebniseingabe!$BB$29:$BB$50&gt;Ergebniseingabe!$BE$29:$BE$50))</f>
        <v>0</v>
      </c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3"/>
      <c r="CE6" s="83"/>
      <c r="CF6" s="83"/>
      <c r="CG6" s="83"/>
    </row>
    <row r="7" spans="1:85" s="81" customFormat="1" ht="12.75">
      <c r="A7" s="90">
        <v>4</v>
      </c>
      <c r="B7" s="125">
        <f t="shared" si="0"/>
        <v>4</v>
      </c>
      <c r="C7" s="125">
        <f t="shared" si="1"/>
        <v>1.007</v>
      </c>
      <c r="D7" s="125">
        <f t="shared" si="2"/>
        <v>1</v>
      </c>
      <c r="E7" s="90" t="str">
        <f>VLOOKUP(A7,Ergebniseingabe!$E$19:$Z$24,2,0)</f>
        <v>SV Grödig (Austria)</v>
      </c>
      <c r="F7" s="86">
        <f>SUMPRODUCT((E7=Ergebniseingabe!$K$29:$AE$50)*(Ergebniseingabe!$BB$29:$BB$50))+SUMPRODUCT((E7=Ergebniseingabe!$AG$29:$BA$50)*(Ergebniseingabe!$BE$29:$BE$50))</f>
        <v>0</v>
      </c>
      <c r="G7" s="86">
        <f>SUMPRODUCT((E7=Ergebniseingabe!$K$29:$AE$50)*(Ergebniseingabe!$BE$29:$BE$50))+SUMPRODUCT((E7=Ergebniseingabe!$AG$29:$BA$50)*(Ergebniseingabe!$BB$29:$BB$50))</f>
        <v>0</v>
      </c>
      <c r="H7" s="86">
        <f>(SUMPRODUCT((E7=Ergebniseingabe!$K$29:$AE$50)*((Ergebniseingabe!$BB$29:$BB$50)&gt;(Ergebniseingabe!$BE$29:$BE$50)))+SUMPRODUCT((E7=Ergebniseingabe!$AG$29:$BA$50)*((Ergebniseingabe!$BE$29:$BE$50)&gt;(Ergebniseingabe!$BB$29:$BB$50))))*3+SUMPRODUCT(((E7=Ergebniseingabe!$K$29:$AE$50)+(E7=Ergebniseingabe!$AG$29:$BA$50))*((Ergebniseingabe!$BE$29:$BE$50)=(Ergebniseingabe!$BB$29:$BB$50))*NOT(ISBLANK(Ergebniseingabe!$BB$29:$BB$50)))</f>
        <v>0</v>
      </c>
      <c r="I7" s="87">
        <f t="shared" si="3"/>
        <v>0</v>
      </c>
      <c r="J7" s="86">
        <f t="shared" si="4"/>
        <v>0</v>
      </c>
      <c r="K7" s="86">
        <f>SUMPRODUCT((Ergebniseingabe!$K$29:$AE$50=E7)*(Ergebniseingabe!$BB$29:$BB$50&lt;&gt;""))+SUMPRODUCT((Ergebniseingabe!$AG$29:$BA$50=E7)*(Ergebniseingabe!$BE$29:$BE$50&lt;&gt;""))</f>
        <v>0</v>
      </c>
      <c r="L7" s="86">
        <f>SUMPRODUCT((Ergebniseingabe!$K$29:$AE$50=E7)*(Ergebniseingabe!$BB$29:$BB$50&gt;Ergebniseingabe!$BE$29:$BE$50))+SUMPRODUCT((Ergebniseingabe!$AG$29:$BA$50=E7)*(Ergebniseingabe!$BB$29:$BB$50&lt;Ergebniseingabe!$BE$29:$BE$50))</f>
        <v>0</v>
      </c>
      <c r="M7" s="86">
        <f>SUMPRODUCT((Ergebniseingabe!$K$29:$BA$50=E7)*(Ergebniseingabe!$BB$29:$BB$50=Ergebniseingabe!$BE$29:$BE$50)*(Ergebniseingabe!$BB$29:$BB$50&lt;&gt;"")*(Ergebniseingabe!$BE$29:$BE$50&lt;&gt;""))</f>
        <v>0</v>
      </c>
      <c r="N7" s="86">
        <f>SUMPRODUCT((Ergebniseingabe!$K$29:$AE$50=E7)*(Ergebniseingabe!$BB$29:$BB$50&lt;Ergebniseingabe!$BE$29:$BE$50))+SUMPRODUCT((Ergebniseingabe!$AG$29:$BA$50=E7)*(Ergebniseingabe!$BB$29:$BB$50&gt;Ergebniseingabe!$BE$29:$BE$50))</f>
        <v>0</v>
      </c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83"/>
      <c r="CF7" s="83"/>
      <c r="CG7" s="83"/>
    </row>
    <row r="8" spans="1:85" s="81" customFormat="1" ht="12.75">
      <c r="A8" s="90">
        <v>5</v>
      </c>
      <c r="B8" s="125">
        <f t="shared" si="0"/>
        <v>5</v>
      </c>
      <c r="C8" s="125">
        <f t="shared" si="1"/>
        <v>1.008</v>
      </c>
      <c r="D8" s="125">
        <f t="shared" si="2"/>
        <v>1</v>
      </c>
      <c r="E8" s="90" t="str">
        <f>VLOOKUP(A8,Ergebniseingabe!$E$19:$Z$24,2,0)</f>
        <v>FC Perach / TSV Winhöring</v>
      </c>
      <c r="F8" s="86">
        <f>SUMPRODUCT((E8=Ergebniseingabe!$K$29:$AE$50)*(Ergebniseingabe!$BB$29:$BB$50))+SUMPRODUCT((E8=Ergebniseingabe!$AG$29:$BA$50)*(Ergebniseingabe!$BE$29:$BE$50))</f>
        <v>0</v>
      </c>
      <c r="G8" s="86">
        <f>SUMPRODUCT((E8=Ergebniseingabe!$K$29:$AE$50)*(Ergebniseingabe!$BE$29:$BE$50))+SUMPRODUCT((E8=Ergebniseingabe!$AG$29:$BA$50)*(Ergebniseingabe!$BB$29:$BB$50))</f>
        <v>0</v>
      </c>
      <c r="H8" s="86">
        <f>(SUMPRODUCT((E8=Ergebniseingabe!$K$29:$AE$50)*((Ergebniseingabe!$BB$29:$BB$50)&gt;(Ergebniseingabe!$BE$29:$BE$50)))+SUMPRODUCT((E8=Ergebniseingabe!$AG$29:$BA$50)*((Ergebniseingabe!$BE$29:$BE$50)&gt;(Ergebniseingabe!$BB$29:$BB$50))))*3+SUMPRODUCT(((E8=Ergebniseingabe!$K$29:$AE$50)+(E8=Ergebniseingabe!$AG$29:$BA$50))*((Ergebniseingabe!$BE$29:$BE$50)=(Ergebniseingabe!$BB$29:$BB$50))*NOT(ISBLANK(Ergebniseingabe!$BB$29:$BB$50)))</f>
        <v>0</v>
      </c>
      <c r="I8" s="87">
        <f t="shared" si="3"/>
        <v>0</v>
      </c>
      <c r="J8" s="86">
        <f t="shared" si="4"/>
        <v>0</v>
      </c>
      <c r="K8" s="86">
        <f>SUMPRODUCT((Ergebniseingabe!$K$29:$AE$50=E8)*(Ergebniseingabe!$BB$29:$BB$50&lt;&gt;""))+SUMPRODUCT((Ergebniseingabe!$AG$29:$BA$50=E8)*(Ergebniseingabe!$BE$29:$BE$50&lt;&gt;""))</f>
        <v>0</v>
      </c>
      <c r="L8" s="86">
        <f>SUMPRODUCT((Ergebniseingabe!$K$29:$AE$50=E8)*(Ergebniseingabe!$BB$29:$BB$50&gt;Ergebniseingabe!$BE$29:$BE$50))+SUMPRODUCT((Ergebniseingabe!$AG$29:$BA$50=E8)*(Ergebniseingabe!$BB$29:$BB$50&lt;Ergebniseingabe!$BE$29:$BE$50))</f>
        <v>0</v>
      </c>
      <c r="M8" s="86">
        <f>SUMPRODUCT((Ergebniseingabe!$K$29:$BA$50=E8)*(Ergebniseingabe!$BB$29:$BB$50=Ergebniseingabe!$BE$29:$BE$50)*(Ergebniseingabe!$BB$29:$BB$50&lt;&gt;"")*(Ergebniseingabe!$BE$29:$BE$50&lt;&gt;""))</f>
        <v>0</v>
      </c>
      <c r="N8" s="86">
        <f>SUMPRODUCT((Ergebniseingabe!$K$29:$AE$50=E8)*(Ergebniseingabe!$BB$29:$BB$50&lt;Ergebniseingabe!$BE$29:$BE$50))+SUMPRODUCT((Ergebniseingabe!$AG$29:$BA$50=E8)*(Ergebniseingabe!$BB$29:$BB$50&gt;Ergebniseingabe!$BE$29:$BE$50))</f>
        <v>0</v>
      </c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3"/>
      <c r="CE8" s="83"/>
      <c r="CF8" s="83"/>
      <c r="CG8" s="83"/>
    </row>
    <row r="9" spans="1:85" s="81" customFormat="1" ht="12.75">
      <c r="A9" s="90">
        <v>6</v>
      </c>
      <c r="B9" s="125">
        <f t="shared" si="0"/>
        <v>6</v>
      </c>
      <c r="C9" s="125">
        <f t="shared" si="1"/>
        <v>1.009</v>
      </c>
      <c r="D9" s="125">
        <f t="shared" si="2"/>
        <v>1</v>
      </c>
      <c r="E9" s="90" t="str">
        <f>VLOOKUP(A9,Ergebniseingabe!$E$19:$Z$24,2,0)</f>
        <v>Frei</v>
      </c>
      <c r="F9" s="86">
        <f>SUMPRODUCT((E9=Ergebniseingabe!$K$29:$AE$50)*(Ergebniseingabe!$BB$29:$BB$50))+SUMPRODUCT((E9=Ergebniseingabe!$AG$29:$BA$50)*(Ergebniseingabe!$BE$29:$BE$50))</f>
        <v>0</v>
      </c>
      <c r="G9" s="86">
        <f>SUMPRODUCT((E9=Ergebniseingabe!$K$29:$AE$50)*(Ergebniseingabe!$BE$29:$BE$50))+SUMPRODUCT((E9=Ergebniseingabe!$AG$29:$BA$50)*(Ergebniseingabe!$BB$29:$BB$50))</f>
        <v>0</v>
      </c>
      <c r="H9" s="86">
        <f>(SUMPRODUCT((E9=Ergebniseingabe!$K$29:$AE$50)*((Ergebniseingabe!$BB$29:$BB$50)&gt;(Ergebniseingabe!$BE$29:$BE$50)))+SUMPRODUCT((E9=Ergebniseingabe!$AG$29:$BA$50)*((Ergebniseingabe!$BE$29:$BE$50)&gt;(Ergebniseingabe!$BB$29:$BB$50))))*3+SUMPRODUCT(((E9=Ergebniseingabe!$K$29:$AE$50)+(E9=Ergebniseingabe!$AG$29:$BA$50))*((Ergebniseingabe!$BE$29:$BE$50)=(Ergebniseingabe!$BB$29:$BB$50))*NOT(ISBLANK(Ergebniseingabe!$BB$29:$BB$50)))</f>
        <v>0</v>
      </c>
      <c r="I9" s="87">
        <f t="shared" si="3"/>
        <v>0</v>
      </c>
      <c r="J9" s="86">
        <f t="shared" si="4"/>
        <v>0</v>
      </c>
      <c r="K9" s="86">
        <f>SUMPRODUCT((Ergebniseingabe!$K$29:$AE$50=E9)*(Ergebniseingabe!$BB$29:$BB$50&lt;&gt;""))+SUMPRODUCT((Ergebniseingabe!$AG$29:$BA$50=E9)*(Ergebniseingabe!$BE$29:$BE$50&lt;&gt;""))</f>
        <v>0</v>
      </c>
      <c r="L9" s="86">
        <f>SUMPRODUCT((Ergebniseingabe!$K$29:$AE$50=E9)*(Ergebniseingabe!$BB$29:$BB$50&gt;Ergebniseingabe!$BE$29:$BE$50))+SUMPRODUCT((Ergebniseingabe!$AG$29:$BA$50=E9)*(Ergebniseingabe!$BB$29:$BB$50&lt;Ergebniseingabe!$BE$29:$BE$50))</f>
        <v>0</v>
      </c>
      <c r="M9" s="86">
        <f>SUMPRODUCT((Ergebniseingabe!$K$29:$BA$50=E9)*(Ergebniseingabe!$BB$29:$BB$50=Ergebniseingabe!$BE$29:$BE$50)*(Ergebniseingabe!$BB$29:$BB$50&lt;&gt;"")*(Ergebniseingabe!$BE$29:$BE$50&lt;&gt;""))</f>
        <v>0</v>
      </c>
      <c r="N9" s="86">
        <f>SUMPRODUCT((Ergebniseingabe!$K$29:$AE$50=E9)*(Ergebniseingabe!$BB$29:$BB$50&lt;Ergebniseingabe!$BE$29:$BE$50))+SUMPRODUCT((Ergebniseingabe!$AG$29:$BA$50=E9)*(Ergebniseingabe!$BB$29:$BB$50&gt;Ergebniseingabe!$BE$29:$BE$50))</f>
        <v>0</v>
      </c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3"/>
      <c r="CE9" s="83"/>
      <c r="CF9" s="83"/>
      <c r="CG9" s="83"/>
    </row>
    <row r="10" spans="1:85" s="81" customFormat="1" ht="12.75">
      <c r="A10" s="90">
        <f>COUNT((A4:A9))*(COUNT(A4:A9)-1)</f>
        <v>30</v>
      </c>
      <c r="B10" s="90"/>
      <c r="C10" s="90"/>
      <c r="D10" s="90">
        <f>COUNTIF($D$4:$D$9,1)</f>
        <v>6</v>
      </c>
      <c r="E10" s="90"/>
      <c r="F10" s="90"/>
      <c r="G10" s="90"/>
      <c r="H10" s="90"/>
      <c r="I10" s="90"/>
      <c r="J10" s="90"/>
      <c r="K10" s="90">
        <f>SUM(K4:K9)</f>
        <v>0</v>
      </c>
      <c r="L10" s="127"/>
      <c r="M10" s="90"/>
      <c r="N10" s="90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3"/>
      <c r="CE10" s="83"/>
      <c r="CF10" s="83"/>
      <c r="CG10" s="83"/>
    </row>
    <row r="11" spans="1:85" s="81" customFormat="1" ht="12.75">
      <c r="A11" s="90"/>
      <c r="B11" s="90"/>
      <c r="C11" s="90"/>
      <c r="D11" s="90">
        <f>COUNTIF($D$4:$D$9,2)</f>
        <v>0</v>
      </c>
      <c r="E11" s="90"/>
      <c r="F11" s="90"/>
      <c r="G11" s="90"/>
      <c r="H11" s="90"/>
      <c r="I11" s="90"/>
      <c r="J11" s="90"/>
      <c r="K11" s="90"/>
      <c r="L11" s="127"/>
      <c r="M11" s="90"/>
      <c r="N11" s="90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3"/>
      <c r="CE11" s="83"/>
      <c r="CF11" s="83"/>
      <c r="CG11" s="83"/>
    </row>
    <row r="12" spans="1:85" s="81" customFormat="1" ht="12.7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127"/>
      <c r="M12" s="90"/>
      <c r="N12" s="90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3"/>
      <c r="CE12" s="83"/>
      <c r="CF12" s="83"/>
      <c r="CG12" s="83"/>
    </row>
    <row r="13" spans="1:85" s="81" customFormat="1" ht="12.7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127"/>
      <c r="M13" s="90"/>
      <c r="N13" s="90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3"/>
      <c r="CE13" s="83"/>
      <c r="CF13" s="83"/>
      <c r="CG13" s="83"/>
    </row>
    <row r="14" spans="1:85" s="81" customFormat="1" ht="12.75">
      <c r="A14" s="90">
        <v>1</v>
      </c>
      <c r="B14" s="125">
        <f aca="true" t="shared" si="5" ref="B14:B19">RANK(C14,$C$14:$C$19,1)</f>
        <v>1</v>
      </c>
      <c r="C14" s="125">
        <f aca="true" t="shared" si="6" ref="C14:C19">D14+ROW()/1000</f>
        <v>1.014</v>
      </c>
      <c r="D14" s="125">
        <f aca="true" t="shared" si="7" ref="D14:D19">RANK(J14,$J$14:$J$19)</f>
        <v>1</v>
      </c>
      <c r="E14" s="90" t="str">
        <f>VLOOKUP(A14,Ergebniseingabe!$AD$19:$AY$24,2,0)</f>
        <v>Spvgg Unterhaching</v>
      </c>
      <c r="F14" s="86">
        <f>SUMPRODUCT((E14=Ergebniseingabe!$K$29:$AE$50)*(Ergebniseingabe!$BB$29:$BB$50))+SUMPRODUCT((E14=Ergebniseingabe!$AG$29:$BA$50)*(Ergebniseingabe!$BE$29:$BE$50))</f>
        <v>0</v>
      </c>
      <c r="G14" s="86">
        <f>SUMPRODUCT((E14=Ergebniseingabe!$K$29:$AE$50)*(Ergebniseingabe!$BE$29:$BE$50))+SUMPRODUCT((E14=Ergebniseingabe!$AG$29:$BA$50)*(Ergebniseingabe!$BB$29:$BB$50))</f>
        <v>0</v>
      </c>
      <c r="H14" s="86">
        <f>(SUMPRODUCT((E14=Ergebniseingabe!$K$29:$AE$50)*((Ergebniseingabe!$BB$29:$BB$50)&gt;(Ergebniseingabe!$BE$29:$BE$50)))+SUMPRODUCT((E14=Ergebniseingabe!$AG$29:$BA$50)*((Ergebniseingabe!$BE$29:$BE$50)&gt;(Ergebniseingabe!$BB$29:$BB$50))))*3+SUMPRODUCT(((E14=Ergebniseingabe!$K$29:$AE$50)+(E14=Ergebniseingabe!$AG$29:$BA$50))*((Ergebniseingabe!$BE$29:$BE$50)=(Ergebniseingabe!$BB$29:$BB$50))*NOT(ISBLANK(Ergebniseingabe!$BB$29:$BB$50)))</f>
        <v>0</v>
      </c>
      <c r="I14" s="87">
        <f aca="true" t="shared" si="8" ref="I14:I19">F14-G14</f>
        <v>0</v>
      </c>
      <c r="J14" s="86">
        <f aca="true" t="shared" si="9" ref="J14:J19">H14*100000+I14*1000+F14</f>
        <v>0</v>
      </c>
      <c r="K14" s="86">
        <f>SUMPRODUCT((Ergebniseingabe!$K$29:$AE$50=E14)*(Ergebniseingabe!$BB$29:$BB$50&lt;&gt;""))+SUMPRODUCT((Ergebniseingabe!$AG$29:$BA$50=E14)*(Ergebniseingabe!$BE$29:$BE$50&lt;&gt;""))</f>
        <v>0</v>
      </c>
      <c r="L14" s="86">
        <f>SUMPRODUCT((Ergebniseingabe!$K$29:$AE$50=E14)*(Ergebniseingabe!$BB$29:$BB$50&gt;Ergebniseingabe!$BE$29:$BE$50))+SUMPRODUCT((Ergebniseingabe!$AG$29:$BA$50=E14)*(Ergebniseingabe!$BB$29:$BB$50&lt;Ergebniseingabe!$BE$29:$BE$50))</f>
        <v>0</v>
      </c>
      <c r="M14" s="86">
        <f>SUMPRODUCT((Ergebniseingabe!$K$29:$BA$50=E14)*(Ergebniseingabe!$BB$29:$BB$50=Ergebniseingabe!$BE$29:$BE$50)*(Ergebniseingabe!$BB$29:$BB$50&lt;&gt;"")*(Ergebniseingabe!$BE$29:$BE$50&lt;&gt;""))</f>
        <v>0</v>
      </c>
      <c r="N14" s="86">
        <f>SUMPRODUCT((Ergebniseingabe!$K$29:$AE$50=E14)*(Ergebniseingabe!$BB$29:$BB$50&lt;Ergebniseingabe!$BE$29:$BE$50))+SUMPRODUCT((Ergebniseingabe!$AG$29:$BA$50=E14)*(Ergebniseingabe!$BB$29:$BB$50&gt;Ergebniseingabe!$BE$29:$BE$50))</f>
        <v>0</v>
      </c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3"/>
      <c r="CE14" s="83"/>
      <c r="CF14" s="83"/>
      <c r="CG14" s="83"/>
    </row>
    <row r="15" spans="1:85" s="81" customFormat="1" ht="12.75">
      <c r="A15" s="90">
        <v>2</v>
      </c>
      <c r="B15" s="125">
        <f t="shared" si="5"/>
        <v>2</v>
      </c>
      <c r="C15" s="125">
        <f t="shared" si="6"/>
        <v>1.015</v>
      </c>
      <c r="D15" s="125">
        <f t="shared" si="7"/>
        <v>1</v>
      </c>
      <c r="E15" s="90" t="str">
        <f>VLOOKUP(A15,Ergebniseingabe!$AD$19:$AY$24,2,0)</f>
        <v>DFI Bad Aibling</v>
      </c>
      <c r="F15" s="86">
        <f>SUMPRODUCT((E15=Ergebniseingabe!$K$29:$AE$50)*(Ergebniseingabe!$BB$29:$BB$50))+SUMPRODUCT((E15=Ergebniseingabe!$AG$29:$BA$50)*(Ergebniseingabe!$BE$29:$BE$50))</f>
        <v>0</v>
      </c>
      <c r="G15" s="86">
        <f>SUMPRODUCT((E15=Ergebniseingabe!$K$29:$AE$50)*(Ergebniseingabe!$BE$29:$BE$50))+SUMPRODUCT((E15=Ergebniseingabe!$AG$29:$BA$50)*(Ergebniseingabe!$BB$29:$BB$50))</f>
        <v>0</v>
      </c>
      <c r="H15" s="86">
        <f>(SUMPRODUCT((E15=Ergebniseingabe!$K$29:$AE$50)*((Ergebniseingabe!$BB$29:$BB$50)&gt;(Ergebniseingabe!$BE$29:$BE$50)))+SUMPRODUCT((E15=Ergebniseingabe!$AG$29:$BA$50)*((Ergebniseingabe!$BE$29:$BE$50)&gt;(Ergebniseingabe!$BB$29:$BB$50))))*3+SUMPRODUCT(((E15=Ergebniseingabe!$K$29:$AE$50)+(E15=Ergebniseingabe!$AG$29:$BA$50))*((Ergebniseingabe!$BE$29:$BE$50)=(Ergebniseingabe!$BB$29:$BB$50))*NOT(ISBLANK(Ergebniseingabe!$BB$29:$BB$50)))</f>
        <v>0</v>
      </c>
      <c r="I15" s="87">
        <f t="shared" si="8"/>
        <v>0</v>
      </c>
      <c r="J15" s="86">
        <f t="shared" si="9"/>
        <v>0</v>
      </c>
      <c r="K15" s="86">
        <f>SUMPRODUCT((Ergebniseingabe!$K$29:$AE$50=E15)*(Ergebniseingabe!$BB$29:$BB$50&lt;&gt;""))+SUMPRODUCT((Ergebniseingabe!$AG$29:$BA$50=E15)*(Ergebniseingabe!$BE$29:$BE$50&lt;&gt;""))</f>
        <v>0</v>
      </c>
      <c r="L15" s="86">
        <f>SUMPRODUCT((Ergebniseingabe!$K$29:$AE$50=E15)*(Ergebniseingabe!$BB$29:$BB$50&gt;Ergebniseingabe!$BE$29:$BE$50))+SUMPRODUCT((Ergebniseingabe!$AG$29:$BA$50=E15)*(Ergebniseingabe!$BB$29:$BB$50&lt;Ergebniseingabe!$BE$29:$BE$50))</f>
        <v>0</v>
      </c>
      <c r="M15" s="86">
        <f>SUMPRODUCT((Ergebniseingabe!$K$29:$BA$50=E15)*(Ergebniseingabe!$BB$29:$BB$50=Ergebniseingabe!$BE$29:$BE$50)*(Ergebniseingabe!$BB$29:$BB$50&lt;&gt;"")*(Ergebniseingabe!$BE$29:$BE$50&lt;&gt;""))</f>
        <v>0</v>
      </c>
      <c r="N15" s="86">
        <f>SUMPRODUCT((Ergebniseingabe!$K$29:$AE$50=E15)*(Ergebniseingabe!$BB$29:$BB$50&lt;Ergebniseingabe!$BE$29:$BE$50))+SUMPRODUCT((Ergebniseingabe!$AG$29:$BA$50=E15)*(Ergebniseingabe!$BB$29:$BB$50&gt;Ergebniseingabe!$BE$29:$BE$50))</f>
        <v>0</v>
      </c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3"/>
      <c r="CE15" s="83"/>
      <c r="CF15" s="83"/>
      <c r="CG15" s="83"/>
    </row>
    <row r="16" spans="1:85" s="81" customFormat="1" ht="12.75">
      <c r="A16" s="90">
        <v>3</v>
      </c>
      <c r="B16" s="125">
        <f t="shared" si="5"/>
        <v>3</v>
      </c>
      <c r="C16" s="125">
        <f t="shared" si="6"/>
        <v>1.016</v>
      </c>
      <c r="D16" s="125">
        <f t="shared" si="7"/>
        <v>1</v>
      </c>
      <c r="E16" s="90" t="str">
        <f>VLOOKUP(A16,Ergebniseingabe!$AD$19:$AY$24,2,0)</f>
        <v>SpVgg Kaufbeuern</v>
      </c>
      <c r="F16" s="86">
        <f>SUMPRODUCT((E16=Ergebniseingabe!$K$29:$AE$50)*(Ergebniseingabe!$BB$29:$BB$50))+SUMPRODUCT((E16=Ergebniseingabe!$AG$29:$BA$50)*(Ergebniseingabe!$BE$29:$BE$50))</f>
        <v>0</v>
      </c>
      <c r="G16" s="86">
        <f>SUMPRODUCT((E16=Ergebniseingabe!$K$29:$AE$50)*(Ergebniseingabe!$BE$29:$BE$50))+SUMPRODUCT((E16=Ergebniseingabe!$AG$29:$BA$50)*(Ergebniseingabe!$BB$29:$BB$50))</f>
        <v>0</v>
      </c>
      <c r="H16" s="86">
        <f>(SUMPRODUCT((E16=Ergebniseingabe!$K$29:$AE$50)*((Ergebniseingabe!$BB$29:$BB$50)&gt;(Ergebniseingabe!$BE$29:$BE$50)))+SUMPRODUCT((E16=Ergebniseingabe!$AG$29:$BA$50)*((Ergebniseingabe!$BE$29:$BE$50)&gt;(Ergebniseingabe!$BB$29:$BB$50))))*3+SUMPRODUCT(((E16=Ergebniseingabe!$K$29:$AE$50)+(E16=Ergebniseingabe!$AG$29:$BA$50))*((Ergebniseingabe!$BE$29:$BE$50)=(Ergebniseingabe!$BB$29:$BB$50))*NOT(ISBLANK(Ergebniseingabe!$BB$29:$BB$50)))</f>
        <v>0</v>
      </c>
      <c r="I16" s="87">
        <f t="shared" si="8"/>
        <v>0</v>
      </c>
      <c r="J16" s="86">
        <f t="shared" si="9"/>
        <v>0</v>
      </c>
      <c r="K16" s="86">
        <f>SUMPRODUCT((Ergebniseingabe!$K$29:$AE$50=E16)*(Ergebniseingabe!$BB$29:$BB$50&lt;&gt;""))+SUMPRODUCT((Ergebniseingabe!$AG$29:$BA$50=E16)*(Ergebniseingabe!$BE$29:$BE$50&lt;&gt;""))</f>
        <v>0</v>
      </c>
      <c r="L16" s="86">
        <f>SUMPRODUCT((Ergebniseingabe!$K$29:$AE$50=E16)*(Ergebniseingabe!$BB$29:$BB$50&gt;Ergebniseingabe!$BE$29:$BE$50))+SUMPRODUCT((Ergebniseingabe!$AG$29:$BA$50=E16)*(Ergebniseingabe!$BB$29:$BB$50&lt;Ergebniseingabe!$BE$29:$BE$50))</f>
        <v>0</v>
      </c>
      <c r="M16" s="86">
        <f>SUMPRODUCT((Ergebniseingabe!$K$29:$BA$50=E16)*(Ergebniseingabe!$BB$29:$BB$50=Ergebniseingabe!$BE$29:$BE$50)*(Ergebniseingabe!$BB$29:$BB$50&lt;&gt;"")*(Ergebniseingabe!$BE$29:$BE$50&lt;&gt;""))</f>
        <v>0</v>
      </c>
      <c r="N16" s="86">
        <f>SUMPRODUCT((Ergebniseingabe!$K$29:$AE$50=E16)*(Ergebniseingabe!$BB$29:$BB$50&lt;Ergebniseingabe!$BE$29:$BE$50))+SUMPRODUCT((Ergebniseingabe!$AG$29:$BA$50=E16)*(Ergebniseingabe!$BB$29:$BB$50&gt;Ergebniseingabe!$BE$29:$BE$50))</f>
        <v>0</v>
      </c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3"/>
      <c r="CE16" s="83"/>
      <c r="CF16" s="83"/>
      <c r="CG16" s="83"/>
    </row>
    <row r="17" spans="1:85" s="81" customFormat="1" ht="12.75">
      <c r="A17" s="90">
        <v>4</v>
      </c>
      <c r="B17" s="125">
        <f t="shared" si="5"/>
        <v>4</v>
      </c>
      <c r="C17" s="125">
        <f t="shared" si="6"/>
        <v>1.017</v>
      </c>
      <c r="D17" s="125">
        <f t="shared" si="7"/>
        <v>1</v>
      </c>
      <c r="E17" s="90" t="str">
        <f>VLOOKUP(A17,Ergebniseingabe!$AD$19:$AY$24,2,0)</f>
        <v>JFG Oberes Rottal</v>
      </c>
      <c r="F17" s="86">
        <f>SUMPRODUCT((E17=Ergebniseingabe!$K$29:$AE$50)*(Ergebniseingabe!$BB$29:$BB$50))+SUMPRODUCT((E17=Ergebniseingabe!$AG$29:$BA$50)*(Ergebniseingabe!$BE$29:$BE$50))</f>
        <v>0</v>
      </c>
      <c r="G17" s="86">
        <f>SUMPRODUCT((E17=Ergebniseingabe!$K$29:$AE$50)*(Ergebniseingabe!$BE$29:$BE$50))+SUMPRODUCT((E17=Ergebniseingabe!$AG$29:$BA$50)*(Ergebniseingabe!$BB$29:$BB$50))</f>
        <v>0</v>
      </c>
      <c r="H17" s="86">
        <f>(SUMPRODUCT((E17=Ergebniseingabe!$K$29:$AE$50)*((Ergebniseingabe!$BB$29:$BB$50)&gt;(Ergebniseingabe!$BE$29:$BE$50)))+SUMPRODUCT((E17=Ergebniseingabe!$AG$29:$BA$50)*((Ergebniseingabe!$BE$29:$BE$50)&gt;(Ergebniseingabe!$BB$29:$BB$50))))*3+SUMPRODUCT(((E17=Ergebniseingabe!$K$29:$AE$50)+(E17=Ergebniseingabe!$AG$29:$BA$50))*((Ergebniseingabe!$BE$29:$BE$50)=(Ergebniseingabe!$BB$29:$BB$50))*NOT(ISBLANK(Ergebniseingabe!$BB$29:$BB$50)))</f>
        <v>0</v>
      </c>
      <c r="I17" s="87">
        <f t="shared" si="8"/>
        <v>0</v>
      </c>
      <c r="J17" s="86">
        <f t="shared" si="9"/>
        <v>0</v>
      </c>
      <c r="K17" s="86">
        <f>SUMPRODUCT((Ergebniseingabe!$K$29:$AE$50=E17)*(Ergebniseingabe!$BB$29:$BB$50&lt;&gt;""))+SUMPRODUCT((Ergebniseingabe!$AG$29:$BA$50=E17)*(Ergebniseingabe!$BE$29:$BE$50&lt;&gt;""))</f>
        <v>0</v>
      </c>
      <c r="L17" s="86">
        <f>SUMPRODUCT((Ergebniseingabe!$K$29:$AE$50=E17)*(Ergebniseingabe!$BB$29:$BB$50&gt;Ergebniseingabe!$BE$29:$BE$50))+SUMPRODUCT((Ergebniseingabe!$AG$29:$BA$50=E17)*(Ergebniseingabe!$BB$29:$BB$50&lt;Ergebniseingabe!$BE$29:$BE$50))</f>
        <v>0</v>
      </c>
      <c r="M17" s="86">
        <f>SUMPRODUCT((Ergebniseingabe!$K$29:$BA$50=E17)*(Ergebniseingabe!$BB$29:$BB$50=Ergebniseingabe!$BE$29:$BE$50)*(Ergebniseingabe!$BB$29:$BB$50&lt;&gt;"")*(Ergebniseingabe!$BE$29:$BE$50&lt;&gt;""))</f>
        <v>0</v>
      </c>
      <c r="N17" s="86">
        <f>SUMPRODUCT((Ergebniseingabe!$K$29:$AE$50=E17)*(Ergebniseingabe!$BB$29:$BB$50&lt;Ergebniseingabe!$BE$29:$BE$50))+SUMPRODUCT((Ergebniseingabe!$AG$29:$BA$50=E17)*(Ergebniseingabe!$BB$29:$BB$50&gt;Ergebniseingabe!$BE$29:$BE$50))</f>
        <v>0</v>
      </c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3"/>
      <c r="CE17" s="83"/>
      <c r="CF17" s="83"/>
      <c r="CG17" s="83"/>
    </row>
    <row r="18" spans="1:85" s="81" customFormat="1" ht="12.75">
      <c r="A18" s="90">
        <v>5</v>
      </c>
      <c r="B18" s="125">
        <f t="shared" si="5"/>
        <v>5</v>
      </c>
      <c r="C18" s="125">
        <f t="shared" si="6"/>
        <v>1.018</v>
      </c>
      <c r="D18" s="125">
        <f t="shared" si="7"/>
        <v>1</v>
      </c>
      <c r="E18" s="90" t="str">
        <f>VLOOKUP(A18,Ergebniseingabe!$AD$19:$AY$24,2,0)</f>
        <v>SC Fürstenfeldbruck</v>
      </c>
      <c r="F18" s="86">
        <f>SUMPRODUCT((E18=Ergebniseingabe!$K$29:$AE$50)*(Ergebniseingabe!$BB$29:$BB$50))+SUMPRODUCT((E18=Ergebniseingabe!$AG$29:$BA$50)*(Ergebniseingabe!$BE$29:$BE$50))</f>
        <v>0</v>
      </c>
      <c r="G18" s="86">
        <f>SUMPRODUCT((E18=Ergebniseingabe!$K$29:$AE$50)*(Ergebniseingabe!$BE$29:$BE$50))+SUMPRODUCT((E18=Ergebniseingabe!$AG$29:$BA$50)*(Ergebniseingabe!$BB$29:$BB$50))</f>
        <v>0</v>
      </c>
      <c r="H18" s="86">
        <f>(SUMPRODUCT((E18=Ergebniseingabe!$K$29:$AE$50)*((Ergebniseingabe!$BB$29:$BB$50)&gt;(Ergebniseingabe!$BE$29:$BE$50)))+SUMPRODUCT((E18=Ergebniseingabe!$AG$29:$BA$50)*((Ergebniseingabe!$BE$29:$BE$50)&gt;(Ergebniseingabe!$BB$29:$BB$50))))*3+SUMPRODUCT(((E18=Ergebniseingabe!$K$29:$AE$50)+(E18=Ergebniseingabe!$AG$29:$BA$50))*((Ergebniseingabe!$BE$29:$BE$50)=(Ergebniseingabe!$BB$29:$BB$50))*NOT(ISBLANK(Ergebniseingabe!$BB$29:$BB$50)))</f>
        <v>0</v>
      </c>
      <c r="I18" s="87">
        <f t="shared" si="8"/>
        <v>0</v>
      </c>
      <c r="J18" s="86">
        <f t="shared" si="9"/>
        <v>0</v>
      </c>
      <c r="K18" s="86">
        <f>SUMPRODUCT((Ergebniseingabe!$K$29:$AE$50=E18)*(Ergebniseingabe!$BB$29:$BB$50&lt;&gt;""))+SUMPRODUCT((Ergebniseingabe!$AG$29:$BA$50=E18)*(Ergebniseingabe!$BE$29:$BE$50&lt;&gt;""))</f>
        <v>0</v>
      </c>
      <c r="L18" s="86">
        <f>SUMPRODUCT((Ergebniseingabe!$K$29:$AE$50=E18)*(Ergebniseingabe!$BB$29:$BB$50&gt;Ergebniseingabe!$BE$29:$BE$50))+SUMPRODUCT((Ergebniseingabe!$AG$29:$BA$50=E18)*(Ergebniseingabe!$BB$29:$BB$50&lt;Ergebniseingabe!$BE$29:$BE$50))</f>
        <v>0</v>
      </c>
      <c r="M18" s="86">
        <f>SUMPRODUCT((Ergebniseingabe!$K$29:$BA$50=E18)*(Ergebniseingabe!$BB$29:$BB$50=Ergebniseingabe!$BE$29:$BE$50)*(Ergebniseingabe!$BB$29:$BB$50&lt;&gt;"")*(Ergebniseingabe!$BE$29:$BE$50&lt;&gt;""))</f>
        <v>0</v>
      </c>
      <c r="N18" s="86">
        <f>SUMPRODUCT((Ergebniseingabe!$K$29:$AE$50=E18)*(Ergebniseingabe!$BB$29:$BB$50&lt;Ergebniseingabe!$BE$29:$BE$50))+SUMPRODUCT((Ergebniseingabe!$AG$29:$BA$50=E18)*(Ergebniseingabe!$BB$29:$BB$50&gt;Ergebniseingabe!$BE$29:$BE$50))</f>
        <v>0</v>
      </c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3"/>
      <c r="CE18" s="83"/>
      <c r="CF18" s="83"/>
      <c r="CG18" s="83"/>
    </row>
    <row r="19" spans="1:85" s="81" customFormat="1" ht="12.75">
      <c r="A19" s="90">
        <v>6</v>
      </c>
      <c r="B19" s="125">
        <f t="shared" si="5"/>
        <v>6</v>
      </c>
      <c r="C19" s="125">
        <f t="shared" si="6"/>
        <v>1.019</v>
      </c>
      <c r="D19" s="125">
        <f t="shared" si="7"/>
        <v>1</v>
      </c>
      <c r="E19" s="90" t="str">
        <f>VLOOKUP(A19,Ergebniseingabe!$AD$19:$AY$24,2,0)</f>
        <v>Frei</v>
      </c>
      <c r="F19" s="86">
        <f>SUMPRODUCT((E19=Ergebniseingabe!$K$29:$AE$50)*(Ergebniseingabe!$BB$29:$BB$50))+SUMPRODUCT((E19=Ergebniseingabe!$AG$29:$BA$50)*(Ergebniseingabe!$BE$29:$BE$50))</f>
        <v>0</v>
      </c>
      <c r="G19" s="86">
        <f>SUMPRODUCT((E19=Ergebniseingabe!$K$29:$AE$50)*(Ergebniseingabe!$BE$29:$BE$50))+SUMPRODUCT((E19=Ergebniseingabe!$AG$29:$BA$50)*(Ergebniseingabe!$BB$29:$BB$50))</f>
        <v>0</v>
      </c>
      <c r="H19" s="86">
        <f>(SUMPRODUCT((E19=Ergebniseingabe!$K$29:$AE$50)*((Ergebniseingabe!$BB$29:$BB$50)&gt;(Ergebniseingabe!$BE$29:$BE$50)))+SUMPRODUCT((E19=Ergebniseingabe!$AG$29:$BA$50)*((Ergebniseingabe!$BE$29:$BE$50)&gt;(Ergebniseingabe!$BB$29:$BB$50))))*3+SUMPRODUCT(((E19=Ergebniseingabe!$K$29:$AE$50)+(E19=Ergebniseingabe!$AG$29:$BA$50))*((Ergebniseingabe!$BE$29:$BE$50)=(Ergebniseingabe!$BB$29:$BB$50))*NOT(ISBLANK(Ergebniseingabe!$BB$29:$BB$50)))</f>
        <v>0</v>
      </c>
      <c r="I19" s="87">
        <f t="shared" si="8"/>
        <v>0</v>
      </c>
      <c r="J19" s="86">
        <f t="shared" si="9"/>
        <v>0</v>
      </c>
      <c r="K19" s="86">
        <f>SUMPRODUCT((Ergebniseingabe!$K$29:$AE$50=E19)*(Ergebniseingabe!$BB$29:$BB$50&lt;&gt;""))+SUMPRODUCT((Ergebniseingabe!$AG$29:$BA$50=E19)*(Ergebniseingabe!$BE$29:$BE$50&lt;&gt;""))</f>
        <v>0</v>
      </c>
      <c r="L19" s="86">
        <f>SUMPRODUCT((Ergebniseingabe!$K$29:$AE$50=E19)*(Ergebniseingabe!$BB$29:$BB$50&gt;Ergebniseingabe!$BE$29:$BE$50))+SUMPRODUCT((Ergebniseingabe!$AG$29:$BA$50=E19)*(Ergebniseingabe!$BB$29:$BB$50&lt;Ergebniseingabe!$BE$29:$BE$50))</f>
        <v>0</v>
      </c>
      <c r="M19" s="86">
        <f>SUMPRODUCT((Ergebniseingabe!$K$29:$BA$50=E19)*(Ergebniseingabe!$BB$29:$BB$50=Ergebniseingabe!$BE$29:$BE$50)*(Ergebniseingabe!$BB$29:$BB$50&lt;&gt;"")*(Ergebniseingabe!$BE$29:$BE$50&lt;&gt;""))</f>
        <v>0</v>
      </c>
      <c r="N19" s="86">
        <f>SUMPRODUCT((Ergebniseingabe!$K$29:$AE$50=E19)*(Ergebniseingabe!$BB$29:$BB$50&lt;Ergebniseingabe!$BE$29:$BE$50))+SUMPRODUCT((Ergebniseingabe!$AG$29:$BA$50=E19)*(Ergebniseingabe!$BB$29:$BB$50&gt;Ergebniseingabe!$BE$29:$BE$50))</f>
        <v>0</v>
      </c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3"/>
      <c r="CE19" s="83"/>
      <c r="CF19" s="83"/>
      <c r="CG19" s="83"/>
    </row>
    <row r="20" spans="1:85" s="81" customFormat="1" ht="12.75">
      <c r="A20" s="125">
        <f>COUNT((A14:A19))*(COUNT(A14:A19)-1)</f>
        <v>30</v>
      </c>
      <c r="B20" s="125"/>
      <c r="C20" s="125"/>
      <c r="D20" s="90">
        <f>COUNTIF($D$14:$D$19,1)</f>
        <v>6</v>
      </c>
      <c r="E20" s="125"/>
      <c r="F20" s="125"/>
      <c r="G20" s="125"/>
      <c r="H20" s="125"/>
      <c r="I20" s="125"/>
      <c r="J20" s="125"/>
      <c r="K20" s="125">
        <f>SUM(K14:K19)</f>
        <v>0</v>
      </c>
      <c r="L20" s="125"/>
      <c r="M20" s="90"/>
      <c r="N20" s="90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3"/>
      <c r="CE20" s="83"/>
      <c r="CF20" s="83"/>
      <c r="CG20" s="83"/>
    </row>
    <row r="21" spans="1:85" s="81" customFormat="1" ht="12.75">
      <c r="A21" s="125"/>
      <c r="B21" s="125"/>
      <c r="C21" s="125"/>
      <c r="D21" s="90">
        <f>COUNTIF($D$14:$D$19,2)</f>
        <v>0</v>
      </c>
      <c r="E21" s="125"/>
      <c r="F21" s="125"/>
      <c r="G21" s="125"/>
      <c r="H21" s="125"/>
      <c r="I21" s="125"/>
      <c r="J21" s="125"/>
      <c r="K21" s="125"/>
      <c r="L21" s="125"/>
      <c r="M21" s="90"/>
      <c r="N21" s="90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3"/>
      <c r="CE21" s="83"/>
      <c r="CF21" s="83"/>
      <c r="CG21" s="83"/>
    </row>
    <row r="22" spans="62:85" s="81" customFormat="1" ht="12.75"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3"/>
      <c r="CE22" s="83"/>
      <c r="CF22" s="83"/>
      <c r="CG22" s="83"/>
    </row>
    <row r="23" spans="62:85" s="81" customFormat="1" ht="12.75"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3"/>
      <c r="CE23" s="83"/>
      <c r="CF23" s="83"/>
      <c r="CG23" s="83"/>
    </row>
    <row r="24" spans="62:85" s="81" customFormat="1" ht="12.75"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3"/>
      <c r="CE24" s="83"/>
      <c r="CF24" s="83"/>
      <c r="CG24" s="83"/>
    </row>
    <row r="25" spans="2:85" s="81" customFormat="1" ht="12.75">
      <c r="B25" s="81">
        <v>1</v>
      </c>
      <c r="C25" s="81" t="str">
        <f aca="true" t="shared" si="10" ref="C25:C56">D25&amp;E25</f>
        <v>FC Bayern MünchenFC Wacker Innsbruck</v>
      </c>
      <c r="D25" s="81" t="str">
        <f>E4</f>
        <v>FC Bayern München</v>
      </c>
      <c r="E25" s="81" t="str">
        <f>E5</f>
        <v>FC Wacker Innsbruck</v>
      </c>
      <c r="F25" s="81">
        <f>IF(SUMPRODUCT((Ergebniseingabe!$K$29:$K$50=D25)*(Ergebniseingabe!$AG$29:$AG$50=E25)*(ISNUMBER(Ergebniseingabe!$BE$29:$BE$50)))=1,SUMPRODUCT((Ergebniseingabe!$K$29:$K$50=D25)*(Ergebniseingabe!$AG$29:$AG$50=E25)*(Ergebniseingabe!$BB$29:$BB$50))&amp;":"&amp;SUMPRODUCT((Ergebniseingabe!$K$29:$K$50=D25)*(Ergebniseingabe!$AG$29:$AG$50=E25)*(Ergebniseingabe!$BE$29:$BE$50)),"")</f>
      </c>
      <c r="G25" s="81">
        <f>IF(SUMPRODUCT((Ergebniseingabe!$AG$29:$AG$50=D25)*(Ergebniseingabe!$K$29:$K$50=E25)*(ISNUMBER(Ergebniseingabe!$BE$29:$BE$50)))=1,SUMPRODUCT((Ergebniseingabe!$AG$29:$AG$50=D25)*(Ergebniseingabe!$K$29:$K$50=E25)*(Ergebniseingabe!$BE$29:$BE$50))&amp;":"&amp;SUMPRODUCT((Ergebniseingabe!$AG$29:$AG$50=D25)*(Ergebniseingabe!$K$29:$K$50=E25)*(Ergebniseingabe!$BB$29:$BB$50)),"")</f>
      </c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3"/>
      <c r="CE25" s="83"/>
      <c r="CF25" s="83"/>
      <c r="CG25" s="83"/>
    </row>
    <row r="26" spans="2:85" s="81" customFormat="1" ht="12.75">
      <c r="B26" s="81">
        <v>2</v>
      </c>
      <c r="C26" s="81" t="str">
        <f t="shared" si="10"/>
        <v>FC Bayern MünchenSV Wacker Burghausen</v>
      </c>
      <c r="D26" s="81" t="str">
        <f>E4</f>
        <v>FC Bayern München</v>
      </c>
      <c r="E26" s="81" t="str">
        <f>E6</f>
        <v>SV Wacker Burghausen</v>
      </c>
      <c r="F26" s="81">
        <f>IF(SUMPRODUCT((Ergebniseingabe!$K$29:$K$50=D26)*(Ergebniseingabe!$AG$29:$AG$50=E26)*(ISNUMBER(Ergebniseingabe!$BE$29:$BE$50)))=1,SUMPRODUCT((Ergebniseingabe!$K$29:$K$50=D26)*(Ergebniseingabe!$AG$29:$AG$50=E26)*(Ergebniseingabe!$BB$29:$BB$50))&amp;":"&amp;SUMPRODUCT((Ergebniseingabe!$K$29:$K$50=D26)*(Ergebniseingabe!$AG$29:$AG$50=E26)*(Ergebniseingabe!$BE$29:$BE$50)),"")</f>
      </c>
      <c r="G26" s="81">
        <f>IF(SUMPRODUCT((Ergebniseingabe!$AG$29:$AG$50=D26)*(Ergebniseingabe!$K$29:$K$50=E26)*(ISNUMBER(Ergebniseingabe!$BE$29:$BE$50)))=1,SUMPRODUCT((Ergebniseingabe!$AG$29:$AG$50=D26)*(Ergebniseingabe!$K$29:$K$50=E26)*(Ergebniseingabe!$BE$29:$BE$50))&amp;":"&amp;SUMPRODUCT((Ergebniseingabe!$AG$29:$AG$50=D26)*(Ergebniseingabe!$K$29:$K$50=E26)*(Ergebniseingabe!$BB$29:$BB$50)),"")</f>
      </c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3"/>
      <c r="CE26" s="83"/>
      <c r="CF26" s="83"/>
      <c r="CG26" s="83"/>
    </row>
    <row r="27" spans="2:85" s="81" customFormat="1" ht="12.75">
      <c r="B27" s="81">
        <v>3</v>
      </c>
      <c r="C27" s="81" t="str">
        <f t="shared" si="10"/>
        <v>FC Bayern MünchenSV Grödig (Austria)</v>
      </c>
      <c r="D27" s="81" t="str">
        <f>E4</f>
        <v>FC Bayern München</v>
      </c>
      <c r="E27" s="81" t="str">
        <f>E7</f>
        <v>SV Grödig (Austria)</v>
      </c>
      <c r="F27" s="81">
        <f>IF(SUMPRODUCT((Ergebniseingabe!$K$29:$K$50=D27)*(Ergebniseingabe!$AG$29:$AG$50=E27)*(ISNUMBER(Ergebniseingabe!$BE$29:$BE$50)))=1,SUMPRODUCT((Ergebniseingabe!$K$29:$K$50=D27)*(Ergebniseingabe!$AG$29:$AG$50=E27)*(Ergebniseingabe!$BB$29:$BB$50))&amp;":"&amp;SUMPRODUCT((Ergebniseingabe!$K$29:$K$50=D27)*(Ergebniseingabe!$AG$29:$AG$50=E27)*(Ergebniseingabe!$BE$29:$BE$50)),"")</f>
      </c>
      <c r="G27" s="81">
        <f>IF(SUMPRODUCT((Ergebniseingabe!$AG$29:$AG$50=D27)*(Ergebniseingabe!$K$29:$K$50=E27)*(ISNUMBER(Ergebniseingabe!$BE$29:$BE$50)))=1,SUMPRODUCT((Ergebniseingabe!$AG$29:$AG$50=D27)*(Ergebniseingabe!$K$29:$K$50=E27)*(Ergebniseingabe!$BE$29:$BE$50))&amp;":"&amp;SUMPRODUCT((Ergebniseingabe!$AG$29:$AG$50=D27)*(Ergebniseingabe!$K$29:$K$50=E27)*(Ergebniseingabe!$BB$29:$BB$50)),"")</f>
      </c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3"/>
      <c r="CE27" s="83"/>
      <c r="CF27" s="83"/>
      <c r="CG27" s="83"/>
    </row>
    <row r="28" spans="2:85" s="81" customFormat="1" ht="12.75">
      <c r="B28" s="81">
        <v>4</v>
      </c>
      <c r="C28" s="81" t="str">
        <f t="shared" si="10"/>
        <v>FC Bayern MünchenFC Perach / TSV Winhöring</v>
      </c>
      <c r="D28" s="81" t="str">
        <f>E4</f>
        <v>FC Bayern München</v>
      </c>
      <c r="E28" s="81" t="str">
        <f>E8</f>
        <v>FC Perach / TSV Winhöring</v>
      </c>
      <c r="F28" s="81">
        <f>IF(SUMPRODUCT((Ergebniseingabe!$K$29:$K$50=D28)*(Ergebniseingabe!$AG$29:$AG$50=E28)*(ISNUMBER(Ergebniseingabe!$BE$29:$BE$50)))=1,SUMPRODUCT((Ergebniseingabe!$K$29:$K$50=D28)*(Ergebniseingabe!$AG$29:$AG$50=E28)*(Ergebniseingabe!$BB$29:$BB$50))&amp;":"&amp;SUMPRODUCT((Ergebniseingabe!$K$29:$K$50=D28)*(Ergebniseingabe!$AG$29:$AG$50=E28)*(Ergebniseingabe!$BE$29:$BE$50)),"")</f>
      </c>
      <c r="G28" s="81">
        <f>IF(SUMPRODUCT((Ergebniseingabe!$AG$29:$AG$50=D28)*(Ergebniseingabe!$K$29:$K$50=E28)*(ISNUMBER(Ergebniseingabe!$BE$29:$BE$50)))=1,SUMPRODUCT((Ergebniseingabe!$AG$29:$AG$50=D28)*(Ergebniseingabe!$K$29:$K$50=E28)*(Ergebniseingabe!$BE$29:$BE$50))&amp;":"&amp;SUMPRODUCT((Ergebniseingabe!$AG$29:$AG$50=D28)*(Ergebniseingabe!$K$29:$K$50=E28)*(Ergebniseingabe!$BB$29:$BB$50)),"")</f>
      </c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3"/>
      <c r="CE28" s="83"/>
      <c r="CF28" s="83"/>
      <c r="CG28" s="83"/>
    </row>
    <row r="29" spans="2:85" s="81" customFormat="1" ht="12.75">
      <c r="B29" s="81">
        <v>5</v>
      </c>
      <c r="C29" s="81" t="str">
        <f t="shared" si="10"/>
        <v>FC Bayern MünchenFrei</v>
      </c>
      <c r="D29" s="81" t="str">
        <f>E4</f>
        <v>FC Bayern München</v>
      </c>
      <c r="E29" s="81" t="str">
        <f>E9</f>
        <v>Frei</v>
      </c>
      <c r="F29" s="81">
        <f>IF(SUMPRODUCT((Ergebniseingabe!$K$29:$K$50=D29)*(Ergebniseingabe!$AG$29:$AG$50=E29)*(ISNUMBER(Ergebniseingabe!$BE$29:$BE$50)))=1,SUMPRODUCT((Ergebniseingabe!$K$29:$K$50=D29)*(Ergebniseingabe!$AG$29:$AG$50=E29)*(Ergebniseingabe!$BB$29:$BB$50))&amp;":"&amp;SUMPRODUCT((Ergebniseingabe!$K$29:$K$50=D29)*(Ergebniseingabe!$AG$29:$AG$50=E29)*(Ergebniseingabe!$BE$29:$BE$50)),"")</f>
      </c>
      <c r="G29" s="81">
        <f>IF(SUMPRODUCT((Ergebniseingabe!$AG$29:$AG$50=D29)*(Ergebniseingabe!$K$29:$K$50=E29)*(ISNUMBER(Ergebniseingabe!$BE$29:$BE$50)))=1,SUMPRODUCT((Ergebniseingabe!$AG$29:$AG$50=D29)*(Ergebniseingabe!$K$29:$K$50=E29)*(Ergebniseingabe!$BE$29:$BE$50))&amp;":"&amp;SUMPRODUCT((Ergebniseingabe!$AG$29:$AG$50=D29)*(Ergebniseingabe!$K$29:$K$50=E29)*(Ergebniseingabe!$BB$29:$BB$50)),"")</f>
      </c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3"/>
      <c r="CE29" s="83"/>
      <c r="CF29" s="83"/>
      <c r="CG29" s="83"/>
    </row>
    <row r="30" spans="2:85" s="81" customFormat="1" ht="12.75">
      <c r="B30" s="81">
        <v>6</v>
      </c>
      <c r="C30" s="81" t="str">
        <f t="shared" si="10"/>
        <v>FC Wacker InnsbruckSV Wacker Burghausen</v>
      </c>
      <c r="D30" s="81" t="str">
        <f>E5</f>
        <v>FC Wacker Innsbruck</v>
      </c>
      <c r="E30" s="81" t="str">
        <f>E6</f>
        <v>SV Wacker Burghausen</v>
      </c>
      <c r="F30" s="81">
        <f>IF(SUMPRODUCT((Ergebniseingabe!$K$29:$K$50=D30)*(Ergebniseingabe!$AG$29:$AG$50=E30)*(ISNUMBER(Ergebniseingabe!$BE$29:$BE$50)))=1,SUMPRODUCT((Ergebniseingabe!$K$29:$K$50=D30)*(Ergebniseingabe!$AG$29:$AG$50=E30)*(Ergebniseingabe!$BB$29:$BB$50))&amp;":"&amp;SUMPRODUCT((Ergebniseingabe!$K$29:$K$50=D30)*(Ergebniseingabe!$AG$29:$AG$50=E30)*(Ergebniseingabe!$BE$29:$BE$50)),"")</f>
      </c>
      <c r="G30" s="81">
        <f>IF(SUMPRODUCT((Ergebniseingabe!$AG$29:$AG$50=D30)*(Ergebniseingabe!$K$29:$K$50=E30)*(ISNUMBER(Ergebniseingabe!$BE$29:$BE$50)))=1,SUMPRODUCT((Ergebniseingabe!$AG$29:$AG$50=D30)*(Ergebniseingabe!$K$29:$K$50=E30)*(Ergebniseingabe!$BE$29:$BE$50))&amp;":"&amp;SUMPRODUCT((Ergebniseingabe!$AG$29:$AG$50=D30)*(Ergebniseingabe!$K$29:$K$50=E30)*(Ergebniseingabe!$BB$29:$BB$50)),"")</f>
      </c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3"/>
      <c r="CE30" s="83"/>
      <c r="CF30" s="83"/>
      <c r="CG30" s="83"/>
    </row>
    <row r="31" spans="2:85" s="81" customFormat="1" ht="12.75">
      <c r="B31" s="81">
        <v>7</v>
      </c>
      <c r="C31" s="81" t="str">
        <f t="shared" si="10"/>
        <v>FC Wacker InnsbruckSV Grödig (Austria)</v>
      </c>
      <c r="D31" s="81" t="str">
        <f>E5</f>
        <v>FC Wacker Innsbruck</v>
      </c>
      <c r="E31" s="81" t="str">
        <f>E7</f>
        <v>SV Grödig (Austria)</v>
      </c>
      <c r="F31" s="81">
        <f>IF(SUMPRODUCT((Ergebniseingabe!$K$29:$K$50=D31)*(Ergebniseingabe!$AG$29:$AG$50=E31)*(ISNUMBER(Ergebniseingabe!$BE$29:$BE$50)))=1,SUMPRODUCT((Ergebniseingabe!$K$29:$K$50=D31)*(Ergebniseingabe!$AG$29:$AG$50=E31)*(Ergebniseingabe!$BB$29:$BB$50))&amp;":"&amp;SUMPRODUCT((Ergebniseingabe!$K$29:$K$50=D31)*(Ergebniseingabe!$AG$29:$AG$50=E31)*(Ergebniseingabe!$BE$29:$BE$50)),"")</f>
      </c>
      <c r="G31" s="81">
        <f>IF(SUMPRODUCT((Ergebniseingabe!$AG$29:$AG$50=D31)*(Ergebniseingabe!$K$29:$K$50=E31)*(ISNUMBER(Ergebniseingabe!$BE$29:$BE$50)))=1,SUMPRODUCT((Ergebniseingabe!$AG$29:$AG$50=D31)*(Ergebniseingabe!$K$29:$K$50=E31)*(Ergebniseingabe!$BE$29:$BE$50))&amp;":"&amp;SUMPRODUCT((Ergebniseingabe!$AG$29:$AG$50=D31)*(Ergebniseingabe!$K$29:$K$50=E31)*(Ergebniseingabe!$BB$29:$BB$50)),"")</f>
      </c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3"/>
      <c r="CE31" s="83"/>
      <c r="CF31" s="83"/>
      <c r="CG31" s="83"/>
    </row>
    <row r="32" spans="2:85" s="81" customFormat="1" ht="12.75">
      <c r="B32" s="81">
        <v>8</v>
      </c>
      <c r="C32" s="81" t="str">
        <f t="shared" si="10"/>
        <v>FC Wacker InnsbruckFC Perach / TSV Winhöring</v>
      </c>
      <c r="D32" s="81" t="str">
        <f>E5</f>
        <v>FC Wacker Innsbruck</v>
      </c>
      <c r="E32" s="81" t="str">
        <f>E8</f>
        <v>FC Perach / TSV Winhöring</v>
      </c>
      <c r="F32" s="81">
        <f>IF(SUMPRODUCT((Ergebniseingabe!$K$29:$K$50=D32)*(Ergebniseingabe!$AG$29:$AG$50=E32)*(ISNUMBER(Ergebniseingabe!$BE$29:$BE$50)))=1,SUMPRODUCT((Ergebniseingabe!$K$29:$K$50=D32)*(Ergebniseingabe!$AG$29:$AG$50=E32)*(Ergebniseingabe!$BB$29:$BB$50))&amp;":"&amp;SUMPRODUCT((Ergebniseingabe!$K$29:$K$50=D32)*(Ergebniseingabe!$AG$29:$AG$50=E32)*(Ergebniseingabe!$BE$29:$BE$50)),"")</f>
      </c>
      <c r="G32" s="81">
        <f>IF(SUMPRODUCT((Ergebniseingabe!$AG$29:$AG$50=D32)*(Ergebniseingabe!$K$29:$K$50=E32)*(ISNUMBER(Ergebniseingabe!$BE$29:$BE$50)))=1,SUMPRODUCT((Ergebniseingabe!$AG$29:$AG$50=D32)*(Ergebniseingabe!$K$29:$K$50=E32)*(Ergebniseingabe!$BE$29:$BE$50))&amp;":"&amp;SUMPRODUCT((Ergebniseingabe!$AG$29:$AG$50=D32)*(Ergebniseingabe!$K$29:$K$50=E32)*(Ergebniseingabe!$BB$29:$BB$50)),"")</f>
      </c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3"/>
      <c r="CE32" s="83"/>
      <c r="CF32" s="83"/>
      <c r="CG32" s="83"/>
    </row>
    <row r="33" spans="2:85" s="81" customFormat="1" ht="12.75">
      <c r="B33" s="81">
        <v>9</v>
      </c>
      <c r="C33" s="81" t="str">
        <f t="shared" si="10"/>
        <v>FC Wacker InnsbruckFrei</v>
      </c>
      <c r="D33" s="81" t="str">
        <f>E5</f>
        <v>FC Wacker Innsbruck</v>
      </c>
      <c r="E33" s="81" t="str">
        <f>E9</f>
        <v>Frei</v>
      </c>
      <c r="F33" s="81">
        <f>IF(SUMPRODUCT((Ergebniseingabe!$K$29:$K$50=D33)*(Ergebniseingabe!$AG$29:$AG$50=E33)*(ISNUMBER(Ergebniseingabe!$BE$29:$BE$50)))=1,SUMPRODUCT((Ergebniseingabe!$K$29:$K$50=D33)*(Ergebniseingabe!$AG$29:$AG$50=E33)*(Ergebniseingabe!$BB$29:$BB$50))&amp;":"&amp;SUMPRODUCT((Ergebniseingabe!$K$29:$K$50=D33)*(Ergebniseingabe!$AG$29:$AG$50=E33)*(Ergebniseingabe!$BE$29:$BE$50)),"")</f>
      </c>
      <c r="G33" s="81">
        <f>IF(SUMPRODUCT((Ergebniseingabe!$AG$29:$AG$50=D33)*(Ergebniseingabe!$K$29:$K$50=E33)*(ISNUMBER(Ergebniseingabe!$BE$29:$BE$50)))=1,SUMPRODUCT((Ergebniseingabe!$AG$29:$AG$50=D33)*(Ergebniseingabe!$K$29:$K$50=E33)*(Ergebniseingabe!$BE$29:$BE$50))&amp;":"&amp;SUMPRODUCT((Ergebniseingabe!$AG$29:$AG$50=D33)*(Ergebniseingabe!$K$29:$K$50=E33)*(Ergebniseingabe!$BB$29:$BB$50)),"")</f>
      </c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3"/>
      <c r="CE33" s="83"/>
      <c r="CF33" s="83"/>
      <c r="CG33" s="83"/>
    </row>
    <row r="34" spans="2:85" s="81" customFormat="1" ht="12.75">
      <c r="B34" s="81">
        <v>10</v>
      </c>
      <c r="C34" s="81" t="str">
        <f t="shared" si="10"/>
        <v>SV Wacker BurghausenSV Grödig (Austria)</v>
      </c>
      <c r="D34" s="81" t="str">
        <f>E6</f>
        <v>SV Wacker Burghausen</v>
      </c>
      <c r="E34" s="81" t="str">
        <f>E7</f>
        <v>SV Grödig (Austria)</v>
      </c>
      <c r="F34" s="81">
        <f>IF(SUMPRODUCT((Ergebniseingabe!$K$29:$K$50=D34)*(Ergebniseingabe!$AG$29:$AG$50=E34)*(ISNUMBER(Ergebniseingabe!$BE$29:$BE$50)))=1,SUMPRODUCT((Ergebniseingabe!$K$29:$K$50=D34)*(Ergebniseingabe!$AG$29:$AG$50=E34)*(Ergebniseingabe!$BB$29:$BB$50))&amp;":"&amp;SUMPRODUCT((Ergebniseingabe!$K$29:$K$50=D34)*(Ergebniseingabe!$AG$29:$AG$50=E34)*(Ergebniseingabe!$BE$29:$BE$50)),"")</f>
      </c>
      <c r="G34" s="81">
        <f>IF(SUMPRODUCT((Ergebniseingabe!$AG$29:$AG$50=D34)*(Ergebniseingabe!$K$29:$K$50=E34)*(ISNUMBER(Ergebniseingabe!$BE$29:$BE$50)))=1,SUMPRODUCT((Ergebniseingabe!$AG$29:$AG$50=D34)*(Ergebniseingabe!$K$29:$K$50=E34)*(Ergebniseingabe!$BE$29:$BE$50))&amp;":"&amp;SUMPRODUCT((Ergebniseingabe!$AG$29:$AG$50=D34)*(Ergebniseingabe!$K$29:$K$50=E34)*(Ergebniseingabe!$BB$29:$BB$50)),"")</f>
      </c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3"/>
      <c r="CE34" s="83"/>
      <c r="CF34" s="83"/>
      <c r="CG34" s="83"/>
    </row>
    <row r="35" spans="2:85" s="81" customFormat="1" ht="12.75">
      <c r="B35" s="81">
        <v>11</v>
      </c>
      <c r="C35" s="81" t="str">
        <f t="shared" si="10"/>
        <v>SV Wacker BurghausenFC Perach / TSV Winhöring</v>
      </c>
      <c r="D35" s="81" t="str">
        <f>E6</f>
        <v>SV Wacker Burghausen</v>
      </c>
      <c r="E35" s="81" t="str">
        <f>E8</f>
        <v>FC Perach / TSV Winhöring</v>
      </c>
      <c r="F35" s="81">
        <f>IF(SUMPRODUCT((Ergebniseingabe!$K$29:$K$50=D35)*(Ergebniseingabe!$AG$29:$AG$50=E35)*(ISNUMBER(Ergebniseingabe!$BE$29:$BE$50)))=1,SUMPRODUCT((Ergebniseingabe!$K$29:$K$50=D35)*(Ergebniseingabe!$AG$29:$AG$50=E35)*(Ergebniseingabe!$BB$29:$BB$50))&amp;":"&amp;SUMPRODUCT((Ergebniseingabe!$K$29:$K$50=D35)*(Ergebniseingabe!$AG$29:$AG$50=E35)*(Ergebniseingabe!$BE$29:$BE$50)),"")</f>
      </c>
      <c r="G35" s="81">
        <f>IF(SUMPRODUCT((Ergebniseingabe!$AG$29:$AG$50=D35)*(Ergebniseingabe!$K$29:$K$50=E35)*(ISNUMBER(Ergebniseingabe!$BE$29:$BE$50)))=1,SUMPRODUCT((Ergebniseingabe!$AG$29:$AG$50=D35)*(Ergebniseingabe!$K$29:$K$50=E35)*(Ergebniseingabe!$BE$29:$BE$50))&amp;":"&amp;SUMPRODUCT((Ergebniseingabe!$AG$29:$AG$50=D35)*(Ergebniseingabe!$K$29:$K$50=E35)*(Ergebniseingabe!$BB$29:$BB$50)),"")</f>
      </c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3"/>
      <c r="CE35" s="83"/>
      <c r="CF35" s="83"/>
      <c r="CG35" s="83"/>
    </row>
    <row r="36" spans="2:85" s="81" customFormat="1" ht="12.75">
      <c r="B36" s="81">
        <v>12</v>
      </c>
      <c r="C36" s="81" t="str">
        <f t="shared" si="10"/>
        <v>SV Wacker BurghausenFrei</v>
      </c>
      <c r="D36" s="81" t="str">
        <f>E6</f>
        <v>SV Wacker Burghausen</v>
      </c>
      <c r="E36" s="81" t="str">
        <f>E9</f>
        <v>Frei</v>
      </c>
      <c r="F36" s="81">
        <f>IF(SUMPRODUCT((Ergebniseingabe!$K$29:$K$50=D36)*(Ergebniseingabe!$AG$29:$AG$50=E36)*(ISNUMBER(Ergebniseingabe!$BE$29:$BE$50)))=1,SUMPRODUCT((Ergebniseingabe!$K$29:$K$50=D36)*(Ergebniseingabe!$AG$29:$AG$50=E36)*(Ergebniseingabe!$BB$29:$BB$50))&amp;":"&amp;SUMPRODUCT((Ergebniseingabe!$K$29:$K$50=D36)*(Ergebniseingabe!$AG$29:$AG$50=E36)*(Ergebniseingabe!$BE$29:$BE$50)),"")</f>
      </c>
      <c r="G36" s="81">
        <f>IF(SUMPRODUCT((Ergebniseingabe!$AG$29:$AG$50=D36)*(Ergebniseingabe!$K$29:$K$50=E36)*(ISNUMBER(Ergebniseingabe!$BE$29:$BE$50)))=1,SUMPRODUCT((Ergebniseingabe!$AG$29:$AG$50=D36)*(Ergebniseingabe!$K$29:$K$50=E36)*(Ergebniseingabe!$BE$29:$BE$50))&amp;":"&amp;SUMPRODUCT((Ergebniseingabe!$AG$29:$AG$50=D36)*(Ergebniseingabe!$K$29:$K$50=E36)*(Ergebniseingabe!$BB$29:$BB$50)),"")</f>
      </c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3"/>
      <c r="CE36" s="83"/>
      <c r="CF36" s="83"/>
      <c r="CG36" s="83"/>
    </row>
    <row r="37" spans="2:85" s="81" customFormat="1" ht="12.75">
      <c r="B37" s="81">
        <v>13</v>
      </c>
      <c r="C37" s="81" t="str">
        <f t="shared" si="10"/>
        <v>SV Grödig (Austria)FC Perach / TSV Winhöring</v>
      </c>
      <c r="D37" s="81" t="str">
        <f>E7</f>
        <v>SV Grödig (Austria)</v>
      </c>
      <c r="E37" s="81" t="str">
        <f>E8</f>
        <v>FC Perach / TSV Winhöring</v>
      </c>
      <c r="F37" s="81">
        <f>IF(SUMPRODUCT((Ergebniseingabe!$K$29:$K$50=D37)*(Ergebniseingabe!$AG$29:$AG$50=E37)*(ISNUMBER(Ergebniseingabe!$BE$29:$BE$50)))=1,SUMPRODUCT((Ergebniseingabe!$K$29:$K$50=D37)*(Ergebniseingabe!$AG$29:$AG$50=E37)*(Ergebniseingabe!$BB$29:$BB$50))&amp;":"&amp;SUMPRODUCT((Ergebniseingabe!$K$29:$K$50=D37)*(Ergebniseingabe!$AG$29:$AG$50=E37)*(Ergebniseingabe!$BE$29:$BE$50)),"")</f>
      </c>
      <c r="G37" s="81">
        <f>IF(SUMPRODUCT((Ergebniseingabe!$AG$29:$AG$50=D37)*(Ergebniseingabe!$K$29:$K$50=E37)*(ISNUMBER(Ergebniseingabe!$BE$29:$BE$50)))=1,SUMPRODUCT((Ergebniseingabe!$AG$29:$AG$50=D37)*(Ergebniseingabe!$K$29:$K$50=E37)*(Ergebniseingabe!$BE$29:$BE$50))&amp;":"&amp;SUMPRODUCT((Ergebniseingabe!$AG$29:$AG$50=D37)*(Ergebniseingabe!$K$29:$K$50=E37)*(Ergebniseingabe!$BB$29:$BB$50)),"")</f>
      </c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3"/>
      <c r="CE37" s="83"/>
      <c r="CF37" s="83"/>
      <c r="CG37" s="83"/>
    </row>
    <row r="38" spans="2:85" s="81" customFormat="1" ht="12.75">
      <c r="B38" s="81">
        <v>14</v>
      </c>
      <c r="C38" s="81" t="str">
        <f t="shared" si="10"/>
        <v>SV Grödig (Austria)Frei</v>
      </c>
      <c r="D38" s="81" t="str">
        <f>E7</f>
        <v>SV Grödig (Austria)</v>
      </c>
      <c r="E38" s="81" t="str">
        <f>E9</f>
        <v>Frei</v>
      </c>
      <c r="F38" s="81">
        <f>IF(SUMPRODUCT((Ergebniseingabe!$K$29:$K$50=D38)*(Ergebniseingabe!$AG$29:$AG$50=E38)*(ISNUMBER(Ergebniseingabe!$BE$29:$BE$50)))=1,SUMPRODUCT((Ergebniseingabe!$K$29:$K$50=D38)*(Ergebniseingabe!$AG$29:$AG$50=E38)*(Ergebniseingabe!$BB$29:$BB$50))&amp;":"&amp;SUMPRODUCT((Ergebniseingabe!$K$29:$K$50=D38)*(Ergebniseingabe!$AG$29:$AG$50=E38)*(Ergebniseingabe!$BE$29:$BE$50)),"")</f>
      </c>
      <c r="G38" s="81">
        <f>IF(SUMPRODUCT((Ergebniseingabe!$AG$29:$AG$50=D38)*(Ergebniseingabe!$K$29:$K$50=E38)*(ISNUMBER(Ergebniseingabe!$BE$29:$BE$50)))=1,SUMPRODUCT((Ergebniseingabe!$AG$29:$AG$50=D38)*(Ergebniseingabe!$K$29:$K$50=E38)*(Ergebniseingabe!$BE$29:$BE$50))&amp;":"&amp;SUMPRODUCT((Ergebniseingabe!$AG$29:$AG$50=D38)*(Ergebniseingabe!$K$29:$K$50=E38)*(Ergebniseingabe!$BB$29:$BB$50)),"")</f>
      </c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3"/>
      <c r="CE38" s="83"/>
      <c r="CF38" s="83"/>
      <c r="CG38" s="83"/>
    </row>
    <row r="39" spans="2:85" s="81" customFormat="1" ht="12.75">
      <c r="B39" s="81">
        <v>15</v>
      </c>
      <c r="C39" s="81" t="str">
        <f t="shared" si="10"/>
        <v>FC Perach / TSV WinhöringFrei</v>
      </c>
      <c r="D39" s="81" t="str">
        <f>E8</f>
        <v>FC Perach / TSV Winhöring</v>
      </c>
      <c r="E39" s="81" t="str">
        <f>E9</f>
        <v>Frei</v>
      </c>
      <c r="F39" s="81">
        <f>IF(SUMPRODUCT((Ergebniseingabe!$K$29:$K$50=D39)*(Ergebniseingabe!$AG$29:$AG$50=E39)*(ISNUMBER(Ergebniseingabe!$BE$29:$BE$50)))=1,SUMPRODUCT((Ergebniseingabe!$K$29:$K$50=D39)*(Ergebniseingabe!$AG$29:$AG$50=E39)*(Ergebniseingabe!$BB$29:$BB$50))&amp;":"&amp;SUMPRODUCT((Ergebniseingabe!$K$29:$K$50=D39)*(Ergebniseingabe!$AG$29:$AG$50=E39)*(Ergebniseingabe!$BE$29:$BE$50)),"")</f>
      </c>
      <c r="G39" s="81">
        <f>IF(SUMPRODUCT((Ergebniseingabe!$AG$29:$AG$50=D39)*(Ergebniseingabe!$K$29:$K$50=E39)*(ISNUMBER(Ergebniseingabe!$BE$29:$BE$50)))=1,SUMPRODUCT((Ergebniseingabe!$AG$29:$AG$50=D39)*(Ergebniseingabe!$K$29:$K$50=E39)*(Ergebniseingabe!$BE$29:$BE$50))&amp;":"&amp;SUMPRODUCT((Ergebniseingabe!$AG$29:$AG$50=D39)*(Ergebniseingabe!$K$29:$K$50=E39)*(Ergebniseingabe!$BB$29:$BB$50)),"")</f>
      </c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3"/>
      <c r="CE39" s="83"/>
      <c r="CF39" s="83"/>
      <c r="CG39" s="83"/>
    </row>
    <row r="40" spans="2:85" s="81" customFormat="1" ht="12.75">
      <c r="B40" s="81">
        <v>1</v>
      </c>
      <c r="C40" s="81" t="str">
        <f t="shared" si="10"/>
        <v>FC Wacker InnsbruckFC Bayern München</v>
      </c>
      <c r="D40" s="81" t="str">
        <f aca="true" t="shared" si="11" ref="D40:D54">E25</f>
        <v>FC Wacker Innsbruck</v>
      </c>
      <c r="E40" s="81" t="str">
        <f aca="true" t="shared" si="12" ref="E40:E54">D25</f>
        <v>FC Bayern München</v>
      </c>
      <c r="F40" s="81">
        <f>IF(SUMPRODUCT((Ergebniseingabe!$K$29:$K$50=D40)*(Ergebniseingabe!$AG$29:$AG$50=E40)*(ISNUMBER(Ergebniseingabe!$BE$29:$BE$50)))=1,SUMPRODUCT((Ergebniseingabe!$K$29:$K$50=D40)*(Ergebniseingabe!$AG$29:$AG$50=E40)*(Ergebniseingabe!$BB$29:$BB$50))&amp;":"&amp;SUMPRODUCT((Ergebniseingabe!$K$29:$K$50=D40)*(Ergebniseingabe!$AG$29:$AG$50=E40)*(Ergebniseingabe!$BE$29:$BE$50)),"")</f>
      </c>
      <c r="G40" s="81">
        <f>IF(SUMPRODUCT((Ergebniseingabe!$AG$29:$AG$50=D40)*(Ergebniseingabe!$K$29:$K$50=E40)*(ISNUMBER(Ergebniseingabe!$BE$29:$BE$50)))=1,SUMPRODUCT((Ergebniseingabe!$AG$29:$AG$50=D40)*(Ergebniseingabe!$K$29:$K$50=E40)*(Ergebniseingabe!$BE$29:$BE$50))&amp;":"&amp;SUMPRODUCT((Ergebniseingabe!$AG$29:$AG$50=D40)*(Ergebniseingabe!$K$29:$K$50=E40)*(Ergebniseingabe!$BB$29:$BB$50)),"")</f>
      </c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3"/>
      <c r="CE40" s="83"/>
      <c r="CF40" s="83"/>
      <c r="CG40" s="83"/>
    </row>
    <row r="41" spans="2:85" s="81" customFormat="1" ht="12.75">
      <c r="B41" s="81">
        <v>2</v>
      </c>
      <c r="C41" s="81" t="str">
        <f t="shared" si="10"/>
        <v>SV Wacker BurghausenFC Bayern München</v>
      </c>
      <c r="D41" s="81" t="str">
        <f t="shared" si="11"/>
        <v>SV Wacker Burghausen</v>
      </c>
      <c r="E41" s="81" t="str">
        <f t="shared" si="12"/>
        <v>FC Bayern München</v>
      </c>
      <c r="F41" s="81">
        <f>IF(SUMPRODUCT((Ergebniseingabe!$K$29:$K$50=D41)*(Ergebniseingabe!$AG$29:$AG$50=E41)*(ISNUMBER(Ergebniseingabe!$BE$29:$BE$50)))=1,SUMPRODUCT((Ergebniseingabe!$K$29:$K$50=D41)*(Ergebniseingabe!$AG$29:$AG$50=E41)*(Ergebniseingabe!$BB$29:$BB$50))&amp;":"&amp;SUMPRODUCT((Ergebniseingabe!$K$29:$K$50=D41)*(Ergebniseingabe!$AG$29:$AG$50=E41)*(Ergebniseingabe!$BE$29:$BE$50)),"")</f>
      </c>
      <c r="G41" s="81">
        <f>IF(SUMPRODUCT((Ergebniseingabe!$AG$29:$AG$50=D41)*(Ergebniseingabe!$K$29:$K$50=E41)*(ISNUMBER(Ergebniseingabe!$BE$29:$BE$50)))=1,SUMPRODUCT((Ergebniseingabe!$AG$29:$AG$50=D41)*(Ergebniseingabe!$K$29:$K$50=E41)*(Ergebniseingabe!$BE$29:$BE$50))&amp;":"&amp;SUMPRODUCT((Ergebniseingabe!$AG$29:$AG$50=D41)*(Ergebniseingabe!$K$29:$K$50=E41)*(Ergebniseingabe!$BB$29:$BB$50)),"")</f>
      </c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3"/>
      <c r="CE41" s="83"/>
      <c r="CF41" s="83"/>
      <c r="CG41" s="83"/>
    </row>
    <row r="42" spans="2:85" s="81" customFormat="1" ht="12.75">
      <c r="B42" s="81">
        <v>3</v>
      </c>
      <c r="C42" s="81" t="str">
        <f t="shared" si="10"/>
        <v>SV Grödig (Austria)FC Bayern München</v>
      </c>
      <c r="D42" s="81" t="str">
        <f t="shared" si="11"/>
        <v>SV Grödig (Austria)</v>
      </c>
      <c r="E42" s="81" t="str">
        <f t="shared" si="12"/>
        <v>FC Bayern München</v>
      </c>
      <c r="F42" s="81">
        <f>IF(SUMPRODUCT((Ergebniseingabe!$K$29:$K$50=D42)*(Ergebniseingabe!$AG$29:$AG$50=E42)*(ISNUMBER(Ergebniseingabe!$BE$29:$BE$50)))=1,SUMPRODUCT((Ergebniseingabe!$K$29:$K$50=D42)*(Ergebniseingabe!$AG$29:$AG$50=E42)*(Ergebniseingabe!$BB$29:$BB$50))&amp;":"&amp;SUMPRODUCT((Ergebniseingabe!$K$29:$K$50=D42)*(Ergebniseingabe!$AG$29:$AG$50=E42)*(Ergebniseingabe!$BE$29:$BE$50)),"")</f>
      </c>
      <c r="G42" s="81">
        <f>IF(SUMPRODUCT((Ergebniseingabe!$AG$29:$AG$50=D42)*(Ergebniseingabe!$K$29:$K$50=E42)*(ISNUMBER(Ergebniseingabe!$BE$29:$BE$50)))=1,SUMPRODUCT((Ergebniseingabe!$AG$29:$AG$50=D42)*(Ergebniseingabe!$K$29:$K$50=E42)*(Ergebniseingabe!$BE$29:$BE$50))&amp;":"&amp;SUMPRODUCT((Ergebniseingabe!$AG$29:$AG$50=D42)*(Ergebniseingabe!$K$29:$K$50=E42)*(Ergebniseingabe!$BB$29:$BB$50)),"")</f>
      </c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3"/>
      <c r="CE42" s="83"/>
      <c r="CF42" s="83"/>
      <c r="CG42" s="83"/>
    </row>
    <row r="43" spans="2:85" s="81" customFormat="1" ht="12.75">
      <c r="B43" s="81">
        <v>4</v>
      </c>
      <c r="C43" s="81" t="str">
        <f t="shared" si="10"/>
        <v>FC Perach / TSV WinhöringFC Bayern München</v>
      </c>
      <c r="D43" s="81" t="str">
        <f t="shared" si="11"/>
        <v>FC Perach / TSV Winhöring</v>
      </c>
      <c r="E43" s="81" t="str">
        <f t="shared" si="12"/>
        <v>FC Bayern München</v>
      </c>
      <c r="F43" s="81">
        <f>IF(SUMPRODUCT((Ergebniseingabe!$K$29:$K$50=D43)*(Ergebniseingabe!$AG$29:$AG$50=E43)*(ISNUMBER(Ergebniseingabe!$BE$29:$BE$50)))=1,SUMPRODUCT((Ergebniseingabe!$K$29:$K$50=D43)*(Ergebniseingabe!$AG$29:$AG$50=E43)*(Ergebniseingabe!$BB$29:$BB$50))&amp;":"&amp;SUMPRODUCT((Ergebniseingabe!$K$29:$K$50=D43)*(Ergebniseingabe!$AG$29:$AG$50=E43)*(Ergebniseingabe!$BE$29:$BE$50)),"")</f>
      </c>
      <c r="G43" s="81">
        <f>IF(SUMPRODUCT((Ergebniseingabe!$AG$29:$AG$50=D43)*(Ergebniseingabe!$K$29:$K$50=E43)*(ISNUMBER(Ergebniseingabe!$BE$29:$BE$50)))=1,SUMPRODUCT((Ergebniseingabe!$AG$29:$AG$50=D43)*(Ergebniseingabe!$K$29:$K$50=E43)*(Ergebniseingabe!$BE$29:$BE$50))&amp;":"&amp;SUMPRODUCT((Ergebniseingabe!$AG$29:$AG$50=D43)*(Ergebniseingabe!$K$29:$K$50=E43)*(Ergebniseingabe!$BB$29:$BB$50)),"")</f>
      </c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3"/>
      <c r="CE43" s="83"/>
      <c r="CF43" s="83"/>
      <c r="CG43" s="83"/>
    </row>
    <row r="44" spans="2:85" s="81" customFormat="1" ht="12.75">
      <c r="B44" s="81">
        <v>5</v>
      </c>
      <c r="C44" s="81" t="str">
        <f t="shared" si="10"/>
        <v>FreiFC Bayern München</v>
      </c>
      <c r="D44" s="81" t="str">
        <f t="shared" si="11"/>
        <v>Frei</v>
      </c>
      <c r="E44" s="81" t="str">
        <f t="shared" si="12"/>
        <v>FC Bayern München</v>
      </c>
      <c r="F44" s="81">
        <f>IF(SUMPRODUCT((Ergebniseingabe!$K$29:$K$50=D44)*(Ergebniseingabe!$AG$29:$AG$50=E44)*(ISNUMBER(Ergebniseingabe!$BE$29:$BE$50)))=1,SUMPRODUCT((Ergebniseingabe!$K$29:$K$50=D44)*(Ergebniseingabe!$AG$29:$AG$50=E44)*(Ergebniseingabe!$BB$29:$BB$50))&amp;":"&amp;SUMPRODUCT((Ergebniseingabe!$K$29:$K$50=D44)*(Ergebniseingabe!$AG$29:$AG$50=E44)*(Ergebniseingabe!$BE$29:$BE$50)),"")</f>
      </c>
      <c r="G44" s="81">
        <f>IF(SUMPRODUCT((Ergebniseingabe!$AG$29:$AG$50=D44)*(Ergebniseingabe!$K$29:$K$50=E44)*(ISNUMBER(Ergebniseingabe!$BE$29:$BE$50)))=1,SUMPRODUCT((Ergebniseingabe!$AG$29:$AG$50=D44)*(Ergebniseingabe!$K$29:$K$50=E44)*(Ergebniseingabe!$BE$29:$BE$50))&amp;":"&amp;SUMPRODUCT((Ergebniseingabe!$AG$29:$AG$50=D44)*(Ergebniseingabe!$K$29:$K$50=E44)*(Ergebniseingabe!$BB$29:$BB$50)),"")</f>
      </c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3"/>
      <c r="CE44" s="83"/>
      <c r="CF44" s="83"/>
      <c r="CG44" s="83"/>
    </row>
    <row r="45" spans="2:85" s="81" customFormat="1" ht="12.75">
      <c r="B45" s="81">
        <v>6</v>
      </c>
      <c r="C45" s="81" t="str">
        <f t="shared" si="10"/>
        <v>SV Wacker BurghausenFC Wacker Innsbruck</v>
      </c>
      <c r="D45" s="81" t="str">
        <f t="shared" si="11"/>
        <v>SV Wacker Burghausen</v>
      </c>
      <c r="E45" s="81" t="str">
        <f t="shared" si="12"/>
        <v>FC Wacker Innsbruck</v>
      </c>
      <c r="F45" s="81">
        <f>IF(SUMPRODUCT((Ergebniseingabe!$K$29:$K$50=D45)*(Ergebniseingabe!$AG$29:$AG$50=E45)*(ISNUMBER(Ergebniseingabe!$BE$29:$BE$50)))=1,SUMPRODUCT((Ergebniseingabe!$K$29:$K$50=D45)*(Ergebniseingabe!$AG$29:$AG$50=E45)*(Ergebniseingabe!$BB$29:$BB$50))&amp;":"&amp;SUMPRODUCT((Ergebniseingabe!$K$29:$K$50=D45)*(Ergebniseingabe!$AG$29:$AG$50=E45)*(Ergebniseingabe!$BE$29:$BE$50)),"")</f>
      </c>
      <c r="G45" s="81">
        <f>IF(SUMPRODUCT((Ergebniseingabe!$AG$29:$AG$50=D45)*(Ergebniseingabe!$K$29:$K$50=E45)*(ISNUMBER(Ergebniseingabe!$BE$29:$BE$50)))=1,SUMPRODUCT((Ergebniseingabe!$AG$29:$AG$50=D45)*(Ergebniseingabe!$K$29:$K$50=E45)*(Ergebniseingabe!$BE$29:$BE$50))&amp;":"&amp;SUMPRODUCT((Ergebniseingabe!$AG$29:$AG$50=D45)*(Ergebniseingabe!$K$29:$K$50=E45)*(Ergebniseingabe!$BB$29:$BB$50)),"")</f>
      </c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3"/>
      <c r="CE45" s="83"/>
      <c r="CF45" s="83"/>
      <c r="CG45" s="83"/>
    </row>
    <row r="46" spans="2:85" s="81" customFormat="1" ht="12.75">
      <c r="B46" s="81">
        <v>7</v>
      </c>
      <c r="C46" s="81" t="str">
        <f t="shared" si="10"/>
        <v>SV Grödig (Austria)FC Wacker Innsbruck</v>
      </c>
      <c r="D46" s="81" t="str">
        <f t="shared" si="11"/>
        <v>SV Grödig (Austria)</v>
      </c>
      <c r="E46" s="81" t="str">
        <f t="shared" si="12"/>
        <v>FC Wacker Innsbruck</v>
      </c>
      <c r="F46" s="81">
        <f>IF(SUMPRODUCT((Ergebniseingabe!$K$29:$K$50=D46)*(Ergebniseingabe!$AG$29:$AG$50=E46)*(ISNUMBER(Ergebniseingabe!$BE$29:$BE$50)))=1,SUMPRODUCT((Ergebniseingabe!$K$29:$K$50=D46)*(Ergebniseingabe!$AG$29:$AG$50=E46)*(Ergebniseingabe!$BB$29:$BB$50))&amp;":"&amp;SUMPRODUCT((Ergebniseingabe!$K$29:$K$50=D46)*(Ergebniseingabe!$AG$29:$AG$50=E46)*(Ergebniseingabe!$BE$29:$BE$50)),"")</f>
      </c>
      <c r="G46" s="81">
        <f>IF(SUMPRODUCT((Ergebniseingabe!$AG$29:$AG$50=D46)*(Ergebniseingabe!$K$29:$K$50=E46)*(ISNUMBER(Ergebniseingabe!$BE$29:$BE$50)))=1,SUMPRODUCT((Ergebniseingabe!$AG$29:$AG$50=D46)*(Ergebniseingabe!$K$29:$K$50=E46)*(Ergebniseingabe!$BE$29:$BE$50))&amp;":"&amp;SUMPRODUCT((Ergebniseingabe!$AG$29:$AG$50=D46)*(Ergebniseingabe!$K$29:$K$50=E46)*(Ergebniseingabe!$BB$29:$BB$50)),"")</f>
      </c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3"/>
      <c r="CE46" s="83"/>
      <c r="CF46" s="83"/>
      <c r="CG46" s="83"/>
    </row>
    <row r="47" spans="2:85" s="81" customFormat="1" ht="12.75">
      <c r="B47" s="81">
        <v>8</v>
      </c>
      <c r="C47" s="81" t="str">
        <f t="shared" si="10"/>
        <v>FC Perach / TSV WinhöringFC Wacker Innsbruck</v>
      </c>
      <c r="D47" s="81" t="str">
        <f t="shared" si="11"/>
        <v>FC Perach / TSV Winhöring</v>
      </c>
      <c r="E47" s="81" t="str">
        <f t="shared" si="12"/>
        <v>FC Wacker Innsbruck</v>
      </c>
      <c r="F47" s="81">
        <f>IF(SUMPRODUCT((Ergebniseingabe!$K$29:$K$50=D47)*(Ergebniseingabe!$AG$29:$AG$50=E47)*(ISNUMBER(Ergebniseingabe!$BE$29:$BE$50)))=1,SUMPRODUCT((Ergebniseingabe!$K$29:$K$50=D47)*(Ergebniseingabe!$AG$29:$AG$50=E47)*(Ergebniseingabe!$BB$29:$BB$50))&amp;":"&amp;SUMPRODUCT((Ergebniseingabe!$K$29:$K$50=D47)*(Ergebniseingabe!$AG$29:$AG$50=E47)*(Ergebniseingabe!$BE$29:$BE$50)),"")</f>
      </c>
      <c r="G47" s="81">
        <f>IF(SUMPRODUCT((Ergebniseingabe!$AG$29:$AG$50=D47)*(Ergebniseingabe!$K$29:$K$50=E47)*(ISNUMBER(Ergebniseingabe!$BE$29:$BE$50)))=1,SUMPRODUCT((Ergebniseingabe!$AG$29:$AG$50=D47)*(Ergebniseingabe!$K$29:$K$50=E47)*(Ergebniseingabe!$BE$29:$BE$50))&amp;":"&amp;SUMPRODUCT((Ergebniseingabe!$AG$29:$AG$50=D47)*(Ergebniseingabe!$K$29:$K$50=E47)*(Ergebniseingabe!$BB$29:$BB$50)),"")</f>
      </c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3"/>
      <c r="CE47" s="83"/>
      <c r="CF47" s="83"/>
      <c r="CG47" s="83"/>
    </row>
    <row r="48" spans="2:85" s="81" customFormat="1" ht="12.75">
      <c r="B48" s="81">
        <v>9</v>
      </c>
      <c r="C48" s="81" t="str">
        <f t="shared" si="10"/>
        <v>FreiFC Wacker Innsbruck</v>
      </c>
      <c r="D48" s="81" t="str">
        <f t="shared" si="11"/>
        <v>Frei</v>
      </c>
      <c r="E48" s="81" t="str">
        <f t="shared" si="12"/>
        <v>FC Wacker Innsbruck</v>
      </c>
      <c r="F48" s="81">
        <f>IF(SUMPRODUCT((Ergebniseingabe!$K$29:$K$50=D48)*(Ergebniseingabe!$AG$29:$AG$50=E48)*(ISNUMBER(Ergebniseingabe!$BE$29:$BE$50)))=1,SUMPRODUCT((Ergebniseingabe!$K$29:$K$50=D48)*(Ergebniseingabe!$AG$29:$AG$50=E48)*(Ergebniseingabe!$BB$29:$BB$50))&amp;":"&amp;SUMPRODUCT((Ergebniseingabe!$K$29:$K$50=D48)*(Ergebniseingabe!$AG$29:$AG$50=E48)*(Ergebniseingabe!$BE$29:$BE$50)),"")</f>
      </c>
      <c r="G48" s="81">
        <f>IF(SUMPRODUCT((Ergebniseingabe!$AG$29:$AG$50=D48)*(Ergebniseingabe!$K$29:$K$50=E48)*(ISNUMBER(Ergebniseingabe!$BE$29:$BE$50)))=1,SUMPRODUCT((Ergebniseingabe!$AG$29:$AG$50=D48)*(Ergebniseingabe!$K$29:$K$50=E48)*(Ergebniseingabe!$BE$29:$BE$50))&amp;":"&amp;SUMPRODUCT((Ergebniseingabe!$AG$29:$AG$50=D48)*(Ergebniseingabe!$K$29:$K$50=E48)*(Ergebniseingabe!$BB$29:$BB$50)),"")</f>
      </c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3"/>
      <c r="CE48" s="83"/>
      <c r="CF48" s="83"/>
      <c r="CG48" s="83"/>
    </row>
    <row r="49" spans="2:85" s="81" customFormat="1" ht="12.75">
      <c r="B49" s="81">
        <v>10</v>
      </c>
      <c r="C49" s="81" t="str">
        <f t="shared" si="10"/>
        <v>SV Grödig (Austria)SV Wacker Burghausen</v>
      </c>
      <c r="D49" s="81" t="str">
        <f t="shared" si="11"/>
        <v>SV Grödig (Austria)</v>
      </c>
      <c r="E49" s="81" t="str">
        <f t="shared" si="12"/>
        <v>SV Wacker Burghausen</v>
      </c>
      <c r="F49" s="81">
        <f>IF(SUMPRODUCT((Ergebniseingabe!$K$29:$K$50=D49)*(Ergebniseingabe!$AG$29:$AG$50=E49)*(ISNUMBER(Ergebniseingabe!$BE$29:$BE$50)))=1,SUMPRODUCT((Ergebniseingabe!$K$29:$K$50=D49)*(Ergebniseingabe!$AG$29:$AG$50=E49)*(Ergebniseingabe!$BB$29:$BB$50))&amp;":"&amp;SUMPRODUCT((Ergebniseingabe!$K$29:$K$50=D49)*(Ergebniseingabe!$AG$29:$AG$50=E49)*(Ergebniseingabe!$BE$29:$BE$50)),"")</f>
      </c>
      <c r="G49" s="81">
        <f>IF(SUMPRODUCT((Ergebniseingabe!$AG$29:$AG$50=D49)*(Ergebniseingabe!$K$29:$K$50=E49)*(ISNUMBER(Ergebniseingabe!$BE$29:$BE$50)))=1,SUMPRODUCT((Ergebniseingabe!$AG$29:$AG$50=D49)*(Ergebniseingabe!$K$29:$K$50=E49)*(Ergebniseingabe!$BE$29:$BE$50))&amp;":"&amp;SUMPRODUCT((Ergebniseingabe!$AG$29:$AG$50=D49)*(Ergebniseingabe!$K$29:$K$50=E49)*(Ergebniseingabe!$BB$29:$BB$50)),"")</f>
      </c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3"/>
      <c r="CE49" s="83"/>
      <c r="CF49" s="83"/>
      <c r="CG49" s="83"/>
    </row>
    <row r="50" spans="2:85" s="81" customFormat="1" ht="12.75">
      <c r="B50" s="81">
        <v>11</v>
      </c>
      <c r="C50" s="81" t="str">
        <f t="shared" si="10"/>
        <v>FC Perach / TSV WinhöringSV Wacker Burghausen</v>
      </c>
      <c r="D50" s="81" t="str">
        <f t="shared" si="11"/>
        <v>FC Perach / TSV Winhöring</v>
      </c>
      <c r="E50" s="81" t="str">
        <f t="shared" si="12"/>
        <v>SV Wacker Burghausen</v>
      </c>
      <c r="F50" s="81">
        <f>IF(SUMPRODUCT((Ergebniseingabe!$K$29:$K$50=D50)*(Ergebniseingabe!$AG$29:$AG$50=E50)*(ISNUMBER(Ergebniseingabe!$BE$29:$BE$50)))=1,SUMPRODUCT((Ergebniseingabe!$K$29:$K$50=D50)*(Ergebniseingabe!$AG$29:$AG$50=E50)*(Ergebniseingabe!$BB$29:$BB$50))&amp;":"&amp;SUMPRODUCT((Ergebniseingabe!$K$29:$K$50=D50)*(Ergebniseingabe!$AG$29:$AG$50=E50)*(Ergebniseingabe!$BE$29:$BE$50)),"")</f>
      </c>
      <c r="G50" s="81">
        <f>IF(SUMPRODUCT((Ergebniseingabe!$AG$29:$AG$50=D50)*(Ergebniseingabe!$K$29:$K$50=E50)*(ISNUMBER(Ergebniseingabe!$BE$29:$BE$50)))=1,SUMPRODUCT((Ergebniseingabe!$AG$29:$AG$50=D50)*(Ergebniseingabe!$K$29:$K$50=E50)*(Ergebniseingabe!$BE$29:$BE$50))&amp;":"&amp;SUMPRODUCT((Ergebniseingabe!$AG$29:$AG$50=D50)*(Ergebniseingabe!$K$29:$K$50=E50)*(Ergebniseingabe!$BB$29:$BB$50)),"")</f>
      </c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3"/>
      <c r="CE50" s="83"/>
      <c r="CF50" s="83"/>
      <c r="CG50" s="83"/>
    </row>
    <row r="51" spans="2:85" s="81" customFormat="1" ht="12.75">
      <c r="B51" s="81">
        <v>12</v>
      </c>
      <c r="C51" s="81" t="str">
        <f t="shared" si="10"/>
        <v>FreiSV Wacker Burghausen</v>
      </c>
      <c r="D51" s="81" t="str">
        <f t="shared" si="11"/>
        <v>Frei</v>
      </c>
      <c r="E51" s="81" t="str">
        <f t="shared" si="12"/>
        <v>SV Wacker Burghausen</v>
      </c>
      <c r="F51" s="81">
        <f>IF(SUMPRODUCT((Ergebniseingabe!$K$29:$K$50=D51)*(Ergebniseingabe!$AG$29:$AG$50=E51)*(ISNUMBER(Ergebniseingabe!$BE$29:$BE$50)))=1,SUMPRODUCT((Ergebniseingabe!$K$29:$K$50=D51)*(Ergebniseingabe!$AG$29:$AG$50=E51)*(Ergebniseingabe!$BB$29:$BB$50))&amp;":"&amp;SUMPRODUCT((Ergebniseingabe!$K$29:$K$50=D51)*(Ergebniseingabe!$AG$29:$AG$50=E51)*(Ergebniseingabe!$BE$29:$BE$50)),"")</f>
      </c>
      <c r="G51" s="81">
        <f>IF(SUMPRODUCT((Ergebniseingabe!$AG$29:$AG$50=D51)*(Ergebniseingabe!$K$29:$K$50=E51)*(ISNUMBER(Ergebniseingabe!$BE$29:$BE$50)))=1,SUMPRODUCT((Ergebniseingabe!$AG$29:$AG$50=D51)*(Ergebniseingabe!$K$29:$K$50=E51)*(Ergebniseingabe!$BE$29:$BE$50))&amp;":"&amp;SUMPRODUCT((Ergebniseingabe!$AG$29:$AG$50=D51)*(Ergebniseingabe!$K$29:$K$50=E51)*(Ergebniseingabe!$BB$29:$BB$50)),"")</f>
      </c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3"/>
      <c r="CE51" s="83"/>
      <c r="CF51" s="83"/>
      <c r="CG51" s="83"/>
    </row>
    <row r="52" spans="2:85" s="81" customFormat="1" ht="12.75">
      <c r="B52" s="81">
        <v>13</v>
      </c>
      <c r="C52" s="81" t="str">
        <f t="shared" si="10"/>
        <v>FC Perach / TSV WinhöringSV Grödig (Austria)</v>
      </c>
      <c r="D52" s="81" t="str">
        <f t="shared" si="11"/>
        <v>FC Perach / TSV Winhöring</v>
      </c>
      <c r="E52" s="81" t="str">
        <f t="shared" si="12"/>
        <v>SV Grödig (Austria)</v>
      </c>
      <c r="F52" s="81">
        <f>IF(SUMPRODUCT((Ergebniseingabe!$K$29:$K$50=D52)*(Ergebniseingabe!$AG$29:$AG$50=E52)*(ISNUMBER(Ergebniseingabe!$BE$29:$BE$50)))=1,SUMPRODUCT((Ergebniseingabe!$K$29:$K$50=D52)*(Ergebniseingabe!$AG$29:$AG$50=E52)*(Ergebniseingabe!$BB$29:$BB$50))&amp;":"&amp;SUMPRODUCT((Ergebniseingabe!$K$29:$K$50=D52)*(Ergebniseingabe!$AG$29:$AG$50=E52)*(Ergebniseingabe!$BE$29:$BE$50)),"")</f>
      </c>
      <c r="G52" s="81">
        <f>IF(SUMPRODUCT((Ergebniseingabe!$AG$29:$AG$50=D52)*(Ergebniseingabe!$K$29:$K$50=E52)*(ISNUMBER(Ergebniseingabe!$BE$29:$BE$50)))=1,SUMPRODUCT((Ergebniseingabe!$AG$29:$AG$50=D52)*(Ergebniseingabe!$K$29:$K$50=E52)*(Ergebniseingabe!$BE$29:$BE$50))&amp;":"&amp;SUMPRODUCT((Ergebniseingabe!$AG$29:$AG$50=D52)*(Ergebniseingabe!$K$29:$K$50=E52)*(Ergebniseingabe!$BB$29:$BB$50)),"")</f>
      </c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3"/>
      <c r="CE52" s="83"/>
      <c r="CF52" s="83"/>
      <c r="CG52" s="83"/>
    </row>
    <row r="53" spans="2:85" s="81" customFormat="1" ht="12.75">
      <c r="B53" s="81">
        <v>14</v>
      </c>
      <c r="C53" s="81" t="str">
        <f t="shared" si="10"/>
        <v>FreiSV Grödig (Austria)</v>
      </c>
      <c r="D53" s="81" t="str">
        <f t="shared" si="11"/>
        <v>Frei</v>
      </c>
      <c r="E53" s="81" t="str">
        <f t="shared" si="12"/>
        <v>SV Grödig (Austria)</v>
      </c>
      <c r="F53" s="81">
        <f>IF(SUMPRODUCT((Ergebniseingabe!$K$29:$K$50=D53)*(Ergebniseingabe!$AG$29:$AG$50=E53)*(ISNUMBER(Ergebniseingabe!$BE$29:$BE$50)))=1,SUMPRODUCT((Ergebniseingabe!$K$29:$K$50=D53)*(Ergebniseingabe!$AG$29:$AG$50=E53)*(Ergebniseingabe!$BB$29:$BB$50))&amp;":"&amp;SUMPRODUCT((Ergebniseingabe!$K$29:$K$50=D53)*(Ergebniseingabe!$AG$29:$AG$50=E53)*(Ergebniseingabe!$BE$29:$BE$50)),"")</f>
      </c>
      <c r="G53" s="81">
        <f>IF(SUMPRODUCT((Ergebniseingabe!$AG$29:$AG$50=D53)*(Ergebniseingabe!$K$29:$K$50=E53)*(ISNUMBER(Ergebniseingabe!$BE$29:$BE$50)))=1,SUMPRODUCT((Ergebniseingabe!$AG$29:$AG$50=D53)*(Ergebniseingabe!$K$29:$K$50=E53)*(Ergebniseingabe!$BE$29:$BE$50))&amp;":"&amp;SUMPRODUCT((Ergebniseingabe!$AG$29:$AG$50=D53)*(Ergebniseingabe!$K$29:$K$50=E53)*(Ergebniseingabe!$BB$29:$BB$50)),"")</f>
      </c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3"/>
      <c r="CE53" s="83"/>
      <c r="CF53" s="83"/>
      <c r="CG53" s="83"/>
    </row>
    <row r="54" spans="2:85" s="81" customFormat="1" ht="12.75">
      <c r="B54" s="81">
        <v>15</v>
      </c>
      <c r="C54" s="81" t="str">
        <f t="shared" si="10"/>
        <v>FreiFC Perach / TSV Winhöring</v>
      </c>
      <c r="D54" s="81" t="str">
        <f t="shared" si="11"/>
        <v>Frei</v>
      </c>
      <c r="E54" s="81" t="str">
        <f t="shared" si="12"/>
        <v>FC Perach / TSV Winhöring</v>
      </c>
      <c r="F54" s="81">
        <f>IF(SUMPRODUCT((Ergebniseingabe!$K$29:$K$50=D54)*(Ergebniseingabe!$AG$29:$AG$50=E54)*(ISNUMBER(Ergebniseingabe!$BE$29:$BE$50)))=1,SUMPRODUCT((Ergebniseingabe!$K$29:$K$50=D54)*(Ergebniseingabe!$AG$29:$AG$50=E54)*(Ergebniseingabe!$BB$29:$BB$50))&amp;":"&amp;SUMPRODUCT((Ergebniseingabe!$K$29:$K$50=D54)*(Ergebniseingabe!$AG$29:$AG$50=E54)*(Ergebniseingabe!$BE$29:$BE$50)),"")</f>
      </c>
      <c r="G54" s="81">
        <f>IF(SUMPRODUCT((Ergebniseingabe!$AG$29:$AG$50=D54)*(Ergebniseingabe!$K$29:$K$50=E54)*(ISNUMBER(Ergebniseingabe!$BE$29:$BE$50)))=1,SUMPRODUCT((Ergebniseingabe!$AG$29:$AG$50=D54)*(Ergebniseingabe!$K$29:$K$50=E54)*(Ergebniseingabe!$BE$29:$BE$50))&amp;":"&amp;SUMPRODUCT((Ergebniseingabe!$AG$29:$AG$50=D54)*(Ergebniseingabe!$K$29:$K$50=E54)*(Ergebniseingabe!$BB$29:$BB$50)),"")</f>
      </c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3"/>
      <c r="CE54" s="83"/>
      <c r="CF54" s="83"/>
      <c r="CG54" s="83"/>
    </row>
    <row r="55" spans="2:85" s="81" customFormat="1" ht="12.75">
      <c r="B55" s="81">
        <v>1</v>
      </c>
      <c r="C55" s="81" t="str">
        <f t="shared" si="10"/>
        <v>Spvgg UnterhachingDFI Bad Aibling</v>
      </c>
      <c r="D55" s="81" t="str">
        <f>E14</f>
        <v>Spvgg Unterhaching</v>
      </c>
      <c r="E55" s="81" t="str">
        <f>E15</f>
        <v>DFI Bad Aibling</v>
      </c>
      <c r="F55" s="81">
        <f>IF(SUMPRODUCT((Ergebniseingabe!$K$29:$K$50=D55)*(Ergebniseingabe!$AG$29:$AG$50=E55)*(ISNUMBER(Ergebniseingabe!$BE$29:$BE$50)))=1,SUMPRODUCT((Ergebniseingabe!$K$29:$K$50=D55)*(Ergebniseingabe!$AG$29:$AG$50=E55)*(Ergebniseingabe!$BB$29:$BB$50))&amp;":"&amp;SUMPRODUCT((Ergebniseingabe!$K$29:$K$50=D55)*(Ergebniseingabe!$AG$29:$AG$50=E55)*(Ergebniseingabe!$BE$29:$BE$50)),"")</f>
      </c>
      <c r="G55" s="81">
        <f>IF(SUMPRODUCT((Ergebniseingabe!$AG$29:$AG$50=D55)*(Ergebniseingabe!$K$29:$K$50=E55)*(ISNUMBER(Ergebniseingabe!$BE$29:$BE$50)))=1,SUMPRODUCT((Ergebniseingabe!$AG$29:$AG$50=D55)*(Ergebniseingabe!$K$29:$K$50=E55)*(Ergebniseingabe!$BE$29:$BE$50))&amp;":"&amp;SUMPRODUCT((Ergebniseingabe!$AG$29:$AG$50=D55)*(Ergebniseingabe!$K$29:$K$50=E55)*(Ergebniseingabe!$BB$29:$BB$50)),"")</f>
      </c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3"/>
      <c r="CE55" s="83"/>
      <c r="CF55" s="83"/>
      <c r="CG55" s="83"/>
    </row>
    <row r="56" spans="2:85" s="81" customFormat="1" ht="12.75">
      <c r="B56" s="81">
        <v>2</v>
      </c>
      <c r="C56" s="81" t="str">
        <f t="shared" si="10"/>
        <v>Spvgg UnterhachingSpVgg Kaufbeuern</v>
      </c>
      <c r="D56" s="81" t="str">
        <f>E14</f>
        <v>Spvgg Unterhaching</v>
      </c>
      <c r="E56" s="81" t="str">
        <f>E16</f>
        <v>SpVgg Kaufbeuern</v>
      </c>
      <c r="F56" s="81">
        <f>IF(SUMPRODUCT((Ergebniseingabe!$K$29:$K$50=D56)*(Ergebniseingabe!$AG$29:$AG$50=E56)*(ISNUMBER(Ergebniseingabe!$BE$29:$BE$50)))=1,SUMPRODUCT((Ergebniseingabe!$K$29:$K$50=D56)*(Ergebniseingabe!$AG$29:$AG$50=E56)*(Ergebniseingabe!$BB$29:$BB$50))&amp;":"&amp;SUMPRODUCT((Ergebniseingabe!$K$29:$K$50=D56)*(Ergebniseingabe!$AG$29:$AG$50=E56)*(Ergebniseingabe!$BE$29:$BE$50)),"")</f>
      </c>
      <c r="G56" s="81">
        <f>IF(SUMPRODUCT((Ergebniseingabe!$AG$29:$AG$50=D56)*(Ergebniseingabe!$K$29:$K$50=E56)*(ISNUMBER(Ergebniseingabe!$BE$29:$BE$50)))=1,SUMPRODUCT((Ergebniseingabe!$AG$29:$AG$50=D56)*(Ergebniseingabe!$K$29:$K$50=E56)*(Ergebniseingabe!$BE$29:$BE$50))&amp;":"&amp;SUMPRODUCT((Ergebniseingabe!$AG$29:$AG$50=D56)*(Ergebniseingabe!$K$29:$K$50=E56)*(Ergebniseingabe!$BB$29:$BB$50)),"")</f>
      </c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3"/>
      <c r="CE56" s="83"/>
      <c r="CF56" s="83"/>
      <c r="CG56" s="83"/>
    </row>
    <row r="57" spans="2:85" s="81" customFormat="1" ht="12.75">
      <c r="B57" s="81">
        <v>3</v>
      </c>
      <c r="C57" s="81" t="str">
        <f aca="true" t="shared" si="13" ref="C57:C84">D57&amp;E57</f>
        <v>Spvgg UnterhachingJFG Oberes Rottal</v>
      </c>
      <c r="D57" s="81" t="str">
        <f>E14</f>
        <v>Spvgg Unterhaching</v>
      </c>
      <c r="E57" s="81" t="str">
        <f>E17</f>
        <v>JFG Oberes Rottal</v>
      </c>
      <c r="F57" s="81">
        <f>IF(SUMPRODUCT((Ergebniseingabe!$K$29:$K$50=D57)*(Ergebniseingabe!$AG$29:$AG$50=E57)*(ISNUMBER(Ergebniseingabe!$BE$29:$BE$50)))=1,SUMPRODUCT((Ergebniseingabe!$K$29:$K$50=D57)*(Ergebniseingabe!$AG$29:$AG$50=E57)*(Ergebniseingabe!$BB$29:$BB$50))&amp;":"&amp;SUMPRODUCT((Ergebniseingabe!$K$29:$K$50=D57)*(Ergebniseingabe!$AG$29:$AG$50=E57)*(Ergebniseingabe!$BE$29:$BE$50)),"")</f>
      </c>
      <c r="G57" s="81">
        <f>IF(SUMPRODUCT((Ergebniseingabe!$AG$29:$AG$50=D57)*(Ergebniseingabe!$K$29:$K$50=E57)*(ISNUMBER(Ergebniseingabe!$BE$29:$BE$50)))=1,SUMPRODUCT((Ergebniseingabe!$AG$29:$AG$50=D57)*(Ergebniseingabe!$K$29:$K$50=E57)*(Ergebniseingabe!$BE$29:$BE$50))&amp;":"&amp;SUMPRODUCT((Ergebniseingabe!$AG$29:$AG$50=D57)*(Ergebniseingabe!$K$29:$K$50=E57)*(Ergebniseingabe!$BB$29:$BB$50)),"")</f>
      </c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3"/>
      <c r="CE57" s="83"/>
      <c r="CF57" s="83"/>
      <c r="CG57" s="83"/>
    </row>
    <row r="58" spans="2:85" s="81" customFormat="1" ht="12.75">
      <c r="B58" s="81">
        <v>4</v>
      </c>
      <c r="C58" s="81" t="str">
        <f t="shared" si="13"/>
        <v>Spvgg UnterhachingSC Fürstenfeldbruck</v>
      </c>
      <c r="D58" s="81" t="str">
        <f>E14</f>
        <v>Spvgg Unterhaching</v>
      </c>
      <c r="E58" s="81" t="str">
        <f>E18</f>
        <v>SC Fürstenfeldbruck</v>
      </c>
      <c r="F58" s="81">
        <f>IF(SUMPRODUCT((Ergebniseingabe!$K$29:$K$50=D58)*(Ergebniseingabe!$AG$29:$AG$50=E58)*(ISNUMBER(Ergebniseingabe!$BE$29:$BE$50)))=1,SUMPRODUCT((Ergebniseingabe!$K$29:$K$50=D58)*(Ergebniseingabe!$AG$29:$AG$50=E58)*(Ergebniseingabe!$BB$29:$BB$50))&amp;":"&amp;SUMPRODUCT((Ergebniseingabe!$K$29:$K$50=D58)*(Ergebniseingabe!$AG$29:$AG$50=E58)*(Ergebniseingabe!$BE$29:$BE$50)),"")</f>
      </c>
      <c r="G58" s="81">
        <f>IF(SUMPRODUCT((Ergebniseingabe!$AG$29:$AG$50=D58)*(Ergebniseingabe!$K$29:$K$50=E58)*(ISNUMBER(Ergebniseingabe!$BE$29:$BE$50)))=1,SUMPRODUCT((Ergebniseingabe!$AG$29:$AG$50=D58)*(Ergebniseingabe!$K$29:$K$50=E58)*(Ergebniseingabe!$BE$29:$BE$50))&amp;":"&amp;SUMPRODUCT((Ergebniseingabe!$AG$29:$AG$50=D58)*(Ergebniseingabe!$K$29:$K$50=E58)*(Ergebniseingabe!$BB$29:$BB$50)),"")</f>
      </c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3"/>
      <c r="CE58" s="83"/>
      <c r="CF58" s="83"/>
      <c r="CG58" s="83"/>
    </row>
    <row r="59" spans="2:85" s="81" customFormat="1" ht="12.75">
      <c r="B59" s="81">
        <v>5</v>
      </c>
      <c r="C59" s="81" t="str">
        <f t="shared" si="13"/>
        <v>Spvgg UnterhachingFrei</v>
      </c>
      <c r="D59" s="81" t="str">
        <f>E14</f>
        <v>Spvgg Unterhaching</v>
      </c>
      <c r="E59" s="81" t="str">
        <f>E19</f>
        <v>Frei</v>
      </c>
      <c r="F59" s="81">
        <f>IF(SUMPRODUCT((Ergebniseingabe!$K$29:$K$50=D59)*(Ergebniseingabe!$AG$29:$AG$50=E59)*(ISNUMBER(Ergebniseingabe!$BE$29:$BE$50)))=1,SUMPRODUCT((Ergebniseingabe!$K$29:$K$50=D59)*(Ergebniseingabe!$AG$29:$AG$50=E59)*(Ergebniseingabe!$BB$29:$BB$50))&amp;":"&amp;SUMPRODUCT((Ergebniseingabe!$K$29:$K$50=D59)*(Ergebniseingabe!$AG$29:$AG$50=E59)*(Ergebniseingabe!$BE$29:$BE$50)),"")</f>
      </c>
      <c r="G59" s="81">
        <f>IF(SUMPRODUCT((Ergebniseingabe!$AG$29:$AG$50=D59)*(Ergebniseingabe!$K$29:$K$50=E59)*(ISNUMBER(Ergebniseingabe!$BE$29:$BE$50)))=1,SUMPRODUCT((Ergebniseingabe!$AG$29:$AG$50=D59)*(Ergebniseingabe!$K$29:$K$50=E59)*(Ergebniseingabe!$BE$29:$BE$50))&amp;":"&amp;SUMPRODUCT((Ergebniseingabe!$AG$29:$AG$50=D59)*(Ergebniseingabe!$K$29:$K$50=E59)*(Ergebniseingabe!$BB$29:$BB$50)),"")</f>
      </c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3"/>
      <c r="CE59" s="83"/>
      <c r="CF59" s="83"/>
      <c r="CG59" s="83"/>
    </row>
    <row r="60" spans="2:85" s="81" customFormat="1" ht="12.75">
      <c r="B60" s="81">
        <v>6</v>
      </c>
      <c r="C60" s="81" t="str">
        <f t="shared" si="13"/>
        <v>DFI Bad AiblingSpVgg Kaufbeuern</v>
      </c>
      <c r="D60" s="81" t="str">
        <f>E15</f>
        <v>DFI Bad Aibling</v>
      </c>
      <c r="E60" s="81" t="str">
        <f>E16</f>
        <v>SpVgg Kaufbeuern</v>
      </c>
      <c r="F60" s="81">
        <f>IF(SUMPRODUCT((Ergebniseingabe!$K$29:$K$50=D60)*(Ergebniseingabe!$AG$29:$AG$50=E60)*(ISNUMBER(Ergebniseingabe!$BE$29:$BE$50)))=1,SUMPRODUCT((Ergebniseingabe!$K$29:$K$50=D60)*(Ergebniseingabe!$AG$29:$AG$50=E60)*(Ergebniseingabe!$BB$29:$BB$50))&amp;":"&amp;SUMPRODUCT((Ergebniseingabe!$K$29:$K$50=D60)*(Ergebniseingabe!$AG$29:$AG$50=E60)*(Ergebniseingabe!$BE$29:$BE$50)),"")</f>
      </c>
      <c r="G60" s="81">
        <f>IF(SUMPRODUCT((Ergebniseingabe!$AG$29:$AG$50=D60)*(Ergebniseingabe!$K$29:$K$50=E60)*(ISNUMBER(Ergebniseingabe!$BE$29:$BE$50)))=1,SUMPRODUCT((Ergebniseingabe!$AG$29:$AG$50=D60)*(Ergebniseingabe!$K$29:$K$50=E60)*(Ergebniseingabe!$BE$29:$BE$50))&amp;":"&amp;SUMPRODUCT((Ergebniseingabe!$AG$29:$AG$50=D60)*(Ergebniseingabe!$K$29:$K$50=E60)*(Ergebniseingabe!$BB$29:$BB$50)),"")</f>
      </c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3"/>
      <c r="CE60" s="83"/>
      <c r="CF60" s="83"/>
      <c r="CG60" s="83"/>
    </row>
    <row r="61" spans="2:85" s="81" customFormat="1" ht="12.75">
      <c r="B61" s="81">
        <v>7</v>
      </c>
      <c r="C61" s="81" t="str">
        <f t="shared" si="13"/>
        <v>DFI Bad AiblingJFG Oberes Rottal</v>
      </c>
      <c r="D61" s="81" t="str">
        <f>E15</f>
        <v>DFI Bad Aibling</v>
      </c>
      <c r="E61" s="81" t="str">
        <f>E17</f>
        <v>JFG Oberes Rottal</v>
      </c>
      <c r="F61" s="81">
        <f>IF(SUMPRODUCT((Ergebniseingabe!$K$29:$K$50=D61)*(Ergebniseingabe!$AG$29:$AG$50=E61)*(ISNUMBER(Ergebniseingabe!$BE$29:$BE$50)))=1,SUMPRODUCT((Ergebniseingabe!$K$29:$K$50=D61)*(Ergebniseingabe!$AG$29:$AG$50=E61)*(Ergebniseingabe!$BB$29:$BB$50))&amp;":"&amp;SUMPRODUCT((Ergebniseingabe!$K$29:$K$50=D61)*(Ergebniseingabe!$AG$29:$AG$50=E61)*(Ergebniseingabe!$BE$29:$BE$50)),"")</f>
      </c>
      <c r="G61" s="81">
        <f>IF(SUMPRODUCT((Ergebniseingabe!$AG$29:$AG$50=D61)*(Ergebniseingabe!$K$29:$K$50=E61)*(ISNUMBER(Ergebniseingabe!$BE$29:$BE$50)))=1,SUMPRODUCT((Ergebniseingabe!$AG$29:$AG$50=D61)*(Ergebniseingabe!$K$29:$K$50=E61)*(Ergebniseingabe!$BE$29:$BE$50))&amp;":"&amp;SUMPRODUCT((Ergebniseingabe!$AG$29:$AG$50=D61)*(Ergebniseingabe!$K$29:$K$50=E61)*(Ergebniseingabe!$BB$29:$BB$50)),"")</f>
      </c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3"/>
      <c r="CE61" s="83"/>
      <c r="CF61" s="83"/>
      <c r="CG61" s="83"/>
    </row>
    <row r="62" spans="2:85" s="81" customFormat="1" ht="12.75">
      <c r="B62" s="81">
        <v>8</v>
      </c>
      <c r="C62" s="81" t="str">
        <f t="shared" si="13"/>
        <v>DFI Bad AiblingSC Fürstenfeldbruck</v>
      </c>
      <c r="D62" s="81" t="str">
        <f>E15</f>
        <v>DFI Bad Aibling</v>
      </c>
      <c r="E62" s="81" t="str">
        <f>E18</f>
        <v>SC Fürstenfeldbruck</v>
      </c>
      <c r="F62" s="81">
        <f>IF(SUMPRODUCT((Ergebniseingabe!$K$29:$K$50=D62)*(Ergebniseingabe!$AG$29:$AG$50=E62)*(ISNUMBER(Ergebniseingabe!$BE$29:$BE$50)))=1,SUMPRODUCT((Ergebniseingabe!$K$29:$K$50=D62)*(Ergebniseingabe!$AG$29:$AG$50=E62)*(Ergebniseingabe!$BB$29:$BB$50))&amp;":"&amp;SUMPRODUCT((Ergebniseingabe!$K$29:$K$50=D62)*(Ergebniseingabe!$AG$29:$AG$50=E62)*(Ergebniseingabe!$BE$29:$BE$50)),"")</f>
      </c>
      <c r="G62" s="81">
        <f>IF(SUMPRODUCT((Ergebniseingabe!$AG$29:$AG$50=D62)*(Ergebniseingabe!$K$29:$K$50=E62)*(ISNUMBER(Ergebniseingabe!$BE$29:$BE$50)))=1,SUMPRODUCT((Ergebniseingabe!$AG$29:$AG$50=D62)*(Ergebniseingabe!$K$29:$K$50=E62)*(Ergebniseingabe!$BE$29:$BE$50))&amp;":"&amp;SUMPRODUCT((Ergebniseingabe!$AG$29:$AG$50=D62)*(Ergebniseingabe!$K$29:$K$50=E62)*(Ergebniseingabe!$BB$29:$BB$50)),"")</f>
      </c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3"/>
      <c r="CE62" s="83"/>
      <c r="CF62" s="83"/>
      <c r="CG62" s="83"/>
    </row>
    <row r="63" spans="2:85" s="81" customFormat="1" ht="12.75">
      <c r="B63" s="81">
        <v>9</v>
      </c>
      <c r="C63" s="81" t="str">
        <f t="shared" si="13"/>
        <v>DFI Bad AiblingFrei</v>
      </c>
      <c r="D63" s="81" t="str">
        <f>E15</f>
        <v>DFI Bad Aibling</v>
      </c>
      <c r="E63" s="81" t="str">
        <f>E19</f>
        <v>Frei</v>
      </c>
      <c r="F63" s="81">
        <f>IF(SUMPRODUCT((Ergebniseingabe!$K$29:$K$50=D63)*(Ergebniseingabe!$AG$29:$AG$50=E63)*(ISNUMBER(Ergebniseingabe!$BE$29:$BE$50)))=1,SUMPRODUCT((Ergebniseingabe!$K$29:$K$50=D63)*(Ergebniseingabe!$AG$29:$AG$50=E63)*(Ergebniseingabe!$BB$29:$BB$50))&amp;":"&amp;SUMPRODUCT((Ergebniseingabe!$K$29:$K$50=D63)*(Ergebniseingabe!$AG$29:$AG$50=E63)*(Ergebniseingabe!$BE$29:$BE$50)),"")</f>
      </c>
      <c r="G63" s="81">
        <f>IF(SUMPRODUCT((Ergebniseingabe!$AG$29:$AG$50=D63)*(Ergebniseingabe!$K$29:$K$50=E63)*(ISNUMBER(Ergebniseingabe!$BE$29:$BE$50)))=1,SUMPRODUCT((Ergebniseingabe!$AG$29:$AG$50=D63)*(Ergebniseingabe!$K$29:$K$50=E63)*(Ergebniseingabe!$BE$29:$BE$50))&amp;":"&amp;SUMPRODUCT((Ergebniseingabe!$AG$29:$AG$50=D63)*(Ergebniseingabe!$K$29:$K$50=E63)*(Ergebniseingabe!$BB$29:$BB$50)),"")</f>
      </c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3"/>
      <c r="CE63" s="83"/>
      <c r="CF63" s="83"/>
      <c r="CG63" s="83"/>
    </row>
    <row r="64" spans="2:85" s="81" customFormat="1" ht="12.75">
      <c r="B64" s="81">
        <v>10</v>
      </c>
      <c r="C64" s="81" t="str">
        <f t="shared" si="13"/>
        <v>SpVgg KaufbeuernJFG Oberes Rottal</v>
      </c>
      <c r="D64" s="81" t="str">
        <f>E16</f>
        <v>SpVgg Kaufbeuern</v>
      </c>
      <c r="E64" s="81" t="str">
        <f>E17</f>
        <v>JFG Oberes Rottal</v>
      </c>
      <c r="F64" s="81">
        <f>IF(SUMPRODUCT((Ergebniseingabe!$K$29:$K$50=D64)*(Ergebniseingabe!$AG$29:$AG$50=E64)*(ISNUMBER(Ergebniseingabe!$BE$29:$BE$50)))=1,SUMPRODUCT((Ergebniseingabe!$K$29:$K$50=D64)*(Ergebniseingabe!$AG$29:$AG$50=E64)*(Ergebniseingabe!$BB$29:$BB$50))&amp;":"&amp;SUMPRODUCT((Ergebniseingabe!$K$29:$K$50=D64)*(Ergebniseingabe!$AG$29:$AG$50=E64)*(Ergebniseingabe!$BE$29:$BE$50)),"")</f>
      </c>
      <c r="G64" s="81">
        <f>IF(SUMPRODUCT((Ergebniseingabe!$AG$29:$AG$50=D64)*(Ergebniseingabe!$K$29:$K$50=E64)*(ISNUMBER(Ergebniseingabe!$BE$29:$BE$50)))=1,SUMPRODUCT((Ergebniseingabe!$AG$29:$AG$50=D64)*(Ergebniseingabe!$K$29:$K$50=E64)*(Ergebniseingabe!$BE$29:$BE$50))&amp;":"&amp;SUMPRODUCT((Ergebniseingabe!$AG$29:$AG$50=D64)*(Ergebniseingabe!$K$29:$K$50=E64)*(Ergebniseingabe!$BB$29:$BB$50)),"")</f>
      </c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3"/>
      <c r="CE64" s="83"/>
      <c r="CF64" s="83"/>
      <c r="CG64" s="83"/>
    </row>
    <row r="65" spans="2:85" s="81" customFormat="1" ht="12.75">
      <c r="B65" s="81">
        <v>11</v>
      </c>
      <c r="C65" s="81" t="str">
        <f t="shared" si="13"/>
        <v>SpVgg KaufbeuernSC Fürstenfeldbruck</v>
      </c>
      <c r="D65" s="81" t="str">
        <f>E16</f>
        <v>SpVgg Kaufbeuern</v>
      </c>
      <c r="E65" s="81" t="str">
        <f>E18</f>
        <v>SC Fürstenfeldbruck</v>
      </c>
      <c r="F65" s="81">
        <f>IF(SUMPRODUCT((Ergebniseingabe!$K$29:$K$50=D65)*(Ergebniseingabe!$AG$29:$AG$50=E65)*(ISNUMBER(Ergebniseingabe!$BE$29:$BE$50)))=1,SUMPRODUCT((Ergebniseingabe!$K$29:$K$50=D65)*(Ergebniseingabe!$AG$29:$AG$50=E65)*(Ergebniseingabe!$BB$29:$BB$50))&amp;":"&amp;SUMPRODUCT((Ergebniseingabe!$K$29:$K$50=D65)*(Ergebniseingabe!$AG$29:$AG$50=E65)*(Ergebniseingabe!$BE$29:$BE$50)),"")</f>
      </c>
      <c r="G65" s="81">
        <f>IF(SUMPRODUCT((Ergebniseingabe!$AG$29:$AG$50=D65)*(Ergebniseingabe!$K$29:$K$50=E65)*(ISNUMBER(Ergebniseingabe!$BE$29:$BE$50)))=1,SUMPRODUCT((Ergebniseingabe!$AG$29:$AG$50=D65)*(Ergebniseingabe!$K$29:$K$50=E65)*(Ergebniseingabe!$BE$29:$BE$50))&amp;":"&amp;SUMPRODUCT((Ergebniseingabe!$AG$29:$AG$50=D65)*(Ergebniseingabe!$K$29:$K$50=E65)*(Ergebniseingabe!$BB$29:$BB$50)),"")</f>
      </c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3"/>
      <c r="CE65" s="83"/>
      <c r="CF65" s="83"/>
      <c r="CG65" s="83"/>
    </row>
    <row r="66" spans="2:85" s="81" customFormat="1" ht="12.75">
      <c r="B66" s="81">
        <v>12</v>
      </c>
      <c r="C66" s="81" t="str">
        <f t="shared" si="13"/>
        <v>SpVgg KaufbeuernFrei</v>
      </c>
      <c r="D66" s="81" t="str">
        <f>E16</f>
        <v>SpVgg Kaufbeuern</v>
      </c>
      <c r="E66" s="81" t="str">
        <f>E19</f>
        <v>Frei</v>
      </c>
      <c r="F66" s="81">
        <f>IF(SUMPRODUCT((Ergebniseingabe!$K$29:$K$50=D66)*(Ergebniseingabe!$AG$29:$AG$50=E66)*(ISNUMBER(Ergebniseingabe!$BE$29:$BE$50)))=1,SUMPRODUCT((Ergebniseingabe!$K$29:$K$50=D66)*(Ergebniseingabe!$AG$29:$AG$50=E66)*(Ergebniseingabe!$BB$29:$BB$50))&amp;":"&amp;SUMPRODUCT((Ergebniseingabe!$K$29:$K$50=D66)*(Ergebniseingabe!$AG$29:$AG$50=E66)*(Ergebniseingabe!$BE$29:$BE$50)),"")</f>
      </c>
      <c r="G66" s="81">
        <f>IF(SUMPRODUCT((Ergebniseingabe!$AG$29:$AG$50=D66)*(Ergebniseingabe!$K$29:$K$50=E66)*(ISNUMBER(Ergebniseingabe!$BE$29:$BE$50)))=1,SUMPRODUCT((Ergebniseingabe!$AG$29:$AG$50=D66)*(Ergebniseingabe!$K$29:$K$50=E66)*(Ergebniseingabe!$BE$29:$BE$50))&amp;":"&amp;SUMPRODUCT((Ergebniseingabe!$AG$29:$AG$50=D66)*(Ergebniseingabe!$K$29:$K$50=E66)*(Ergebniseingabe!$BB$29:$BB$50)),"")</f>
      </c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3"/>
      <c r="CE66" s="83"/>
      <c r="CF66" s="83"/>
      <c r="CG66" s="83"/>
    </row>
    <row r="67" spans="2:85" s="81" customFormat="1" ht="12.75">
      <c r="B67" s="81">
        <v>13</v>
      </c>
      <c r="C67" s="81" t="str">
        <f t="shared" si="13"/>
        <v>JFG Oberes RottalSC Fürstenfeldbruck</v>
      </c>
      <c r="D67" s="81" t="str">
        <f>E17</f>
        <v>JFG Oberes Rottal</v>
      </c>
      <c r="E67" s="81" t="str">
        <f>E18</f>
        <v>SC Fürstenfeldbruck</v>
      </c>
      <c r="F67" s="81">
        <f>IF(SUMPRODUCT((Ergebniseingabe!$K$29:$K$50=D67)*(Ergebniseingabe!$AG$29:$AG$50=E67)*(ISNUMBER(Ergebniseingabe!$BE$29:$BE$50)))=1,SUMPRODUCT((Ergebniseingabe!$K$29:$K$50=D67)*(Ergebniseingabe!$AG$29:$AG$50=E67)*(Ergebniseingabe!$BB$29:$BB$50))&amp;":"&amp;SUMPRODUCT((Ergebniseingabe!$K$29:$K$50=D67)*(Ergebniseingabe!$AG$29:$AG$50=E67)*(Ergebniseingabe!$BE$29:$BE$50)),"")</f>
      </c>
      <c r="G67" s="81">
        <f>IF(SUMPRODUCT((Ergebniseingabe!$AG$29:$AG$50=D67)*(Ergebniseingabe!$K$29:$K$50=E67)*(ISNUMBER(Ergebniseingabe!$BE$29:$BE$50)))=1,SUMPRODUCT((Ergebniseingabe!$AG$29:$AG$50=D67)*(Ergebniseingabe!$K$29:$K$50=E67)*(Ergebniseingabe!$BE$29:$BE$50))&amp;":"&amp;SUMPRODUCT((Ergebniseingabe!$AG$29:$AG$50=D67)*(Ergebniseingabe!$K$29:$K$50=E67)*(Ergebniseingabe!$BB$29:$BB$50)),"")</f>
      </c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3"/>
      <c r="CE67" s="83"/>
      <c r="CF67" s="83"/>
      <c r="CG67" s="83"/>
    </row>
    <row r="68" spans="2:85" s="81" customFormat="1" ht="12.75">
      <c r="B68" s="81">
        <v>14</v>
      </c>
      <c r="C68" s="81" t="str">
        <f t="shared" si="13"/>
        <v>JFG Oberes RottalFrei</v>
      </c>
      <c r="D68" s="81" t="str">
        <f>E17</f>
        <v>JFG Oberes Rottal</v>
      </c>
      <c r="E68" s="81" t="str">
        <f>E19</f>
        <v>Frei</v>
      </c>
      <c r="F68" s="81">
        <f>IF(SUMPRODUCT((Ergebniseingabe!$K$29:$K$50=D68)*(Ergebniseingabe!$AG$29:$AG$50=E68)*(ISNUMBER(Ergebniseingabe!$BE$29:$BE$50)))=1,SUMPRODUCT((Ergebniseingabe!$K$29:$K$50=D68)*(Ergebniseingabe!$AG$29:$AG$50=E68)*(Ergebniseingabe!$BB$29:$BB$50))&amp;":"&amp;SUMPRODUCT((Ergebniseingabe!$K$29:$K$50=D68)*(Ergebniseingabe!$AG$29:$AG$50=E68)*(Ergebniseingabe!$BE$29:$BE$50)),"")</f>
      </c>
      <c r="G68" s="81">
        <f>IF(SUMPRODUCT((Ergebniseingabe!$AG$29:$AG$50=D68)*(Ergebniseingabe!$K$29:$K$50=E68)*(ISNUMBER(Ergebniseingabe!$BE$29:$BE$50)))=1,SUMPRODUCT((Ergebniseingabe!$AG$29:$AG$50=D68)*(Ergebniseingabe!$K$29:$K$50=E68)*(Ergebniseingabe!$BE$29:$BE$50))&amp;":"&amp;SUMPRODUCT((Ergebniseingabe!$AG$29:$AG$50=D68)*(Ergebniseingabe!$K$29:$K$50=E68)*(Ergebniseingabe!$BB$29:$BB$50)),"")</f>
      </c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3"/>
      <c r="CE68" s="83"/>
      <c r="CF68" s="83"/>
      <c r="CG68" s="83"/>
    </row>
    <row r="69" spans="2:85" s="81" customFormat="1" ht="12.75">
      <c r="B69" s="81">
        <v>15</v>
      </c>
      <c r="C69" s="81" t="str">
        <f t="shared" si="13"/>
        <v>SC FürstenfeldbruckFrei</v>
      </c>
      <c r="D69" s="81" t="str">
        <f>E18</f>
        <v>SC Fürstenfeldbruck</v>
      </c>
      <c r="E69" s="81" t="str">
        <f>E19</f>
        <v>Frei</v>
      </c>
      <c r="F69" s="81">
        <f>IF(SUMPRODUCT((Ergebniseingabe!$K$29:$K$50=D69)*(Ergebniseingabe!$AG$29:$AG$50=E69)*(ISNUMBER(Ergebniseingabe!$BE$29:$BE$50)))=1,SUMPRODUCT((Ergebniseingabe!$K$29:$K$50=D69)*(Ergebniseingabe!$AG$29:$AG$50=E69)*(Ergebniseingabe!$BB$29:$BB$50))&amp;":"&amp;SUMPRODUCT((Ergebniseingabe!$K$29:$K$50=D69)*(Ergebniseingabe!$AG$29:$AG$50=E69)*(Ergebniseingabe!$BE$29:$BE$50)),"")</f>
      </c>
      <c r="G69" s="81">
        <f>IF(SUMPRODUCT((Ergebniseingabe!$AG$29:$AG$50=D69)*(Ergebniseingabe!$K$29:$K$50=E69)*(ISNUMBER(Ergebniseingabe!$BE$29:$BE$50)))=1,SUMPRODUCT((Ergebniseingabe!$AG$29:$AG$50=D69)*(Ergebniseingabe!$K$29:$K$50=E69)*(Ergebniseingabe!$BE$29:$BE$50))&amp;":"&amp;SUMPRODUCT((Ergebniseingabe!$AG$29:$AG$50=D69)*(Ergebniseingabe!$K$29:$K$50=E69)*(Ergebniseingabe!$BB$29:$BB$50)),"")</f>
      </c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3"/>
      <c r="CE69" s="83"/>
      <c r="CF69" s="83"/>
      <c r="CG69" s="83"/>
    </row>
    <row r="70" spans="2:85" s="81" customFormat="1" ht="12.75">
      <c r="B70" s="81">
        <v>1</v>
      </c>
      <c r="C70" s="81" t="str">
        <f t="shared" si="13"/>
        <v>DFI Bad AiblingSpvgg Unterhaching</v>
      </c>
      <c r="D70" s="81" t="str">
        <f aca="true" t="shared" si="14" ref="D70:D84">E55</f>
        <v>DFI Bad Aibling</v>
      </c>
      <c r="E70" s="81" t="str">
        <f aca="true" t="shared" si="15" ref="E70:E84">D55</f>
        <v>Spvgg Unterhaching</v>
      </c>
      <c r="F70" s="81">
        <f>IF(SUMPRODUCT((Ergebniseingabe!$K$29:$K$50=D70)*(Ergebniseingabe!$AG$29:$AG$50=E70)*(ISNUMBER(Ergebniseingabe!$BE$29:$BE$50)))=1,SUMPRODUCT((Ergebniseingabe!$K$29:$K$50=D70)*(Ergebniseingabe!$AG$29:$AG$50=E70)*(Ergebniseingabe!$BB$29:$BB$50))&amp;":"&amp;SUMPRODUCT((Ergebniseingabe!$K$29:$K$50=D70)*(Ergebniseingabe!$AG$29:$AG$50=E70)*(Ergebniseingabe!$BE$29:$BE$50)),"")</f>
      </c>
      <c r="G70" s="81">
        <f>IF(SUMPRODUCT((Ergebniseingabe!$AG$29:$AG$50=D70)*(Ergebniseingabe!$K$29:$K$50=E70)*(ISNUMBER(Ergebniseingabe!$BE$29:$BE$50)))=1,SUMPRODUCT((Ergebniseingabe!$AG$29:$AG$50=D70)*(Ergebniseingabe!$K$29:$K$50=E70)*(Ergebniseingabe!$BE$29:$BE$50))&amp;":"&amp;SUMPRODUCT((Ergebniseingabe!$AG$29:$AG$50=D70)*(Ergebniseingabe!$K$29:$K$50=E70)*(Ergebniseingabe!$BB$29:$BB$50)),"")</f>
      </c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3"/>
      <c r="CE70" s="83"/>
      <c r="CF70" s="83"/>
      <c r="CG70" s="83"/>
    </row>
    <row r="71" spans="2:85" s="81" customFormat="1" ht="12.75">
      <c r="B71" s="81">
        <v>2</v>
      </c>
      <c r="C71" s="81" t="str">
        <f t="shared" si="13"/>
        <v>SpVgg KaufbeuernSpvgg Unterhaching</v>
      </c>
      <c r="D71" s="81" t="str">
        <f t="shared" si="14"/>
        <v>SpVgg Kaufbeuern</v>
      </c>
      <c r="E71" s="81" t="str">
        <f t="shared" si="15"/>
        <v>Spvgg Unterhaching</v>
      </c>
      <c r="F71" s="81">
        <f>IF(SUMPRODUCT((Ergebniseingabe!$K$29:$K$50=D71)*(Ergebniseingabe!$AG$29:$AG$50=E71)*(ISNUMBER(Ergebniseingabe!$BE$29:$BE$50)))=1,SUMPRODUCT((Ergebniseingabe!$K$29:$K$50=D71)*(Ergebniseingabe!$AG$29:$AG$50=E71)*(Ergebniseingabe!$BB$29:$BB$50))&amp;":"&amp;SUMPRODUCT((Ergebniseingabe!$K$29:$K$50=D71)*(Ergebniseingabe!$AG$29:$AG$50=E71)*(Ergebniseingabe!$BE$29:$BE$50)),"")</f>
      </c>
      <c r="G71" s="81">
        <f>IF(SUMPRODUCT((Ergebniseingabe!$AG$29:$AG$50=D71)*(Ergebniseingabe!$K$29:$K$50=E71)*(ISNUMBER(Ergebniseingabe!$BE$29:$BE$50)))=1,SUMPRODUCT((Ergebniseingabe!$AG$29:$AG$50=D71)*(Ergebniseingabe!$K$29:$K$50=E71)*(Ergebniseingabe!$BE$29:$BE$50))&amp;":"&amp;SUMPRODUCT((Ergebniseingabe!$AG$29:$AG$50=D71)*(Ergebniseingabe!$K$29:$K$50=E71)*(Ergebniseingabe!$BB$29:$BB$50)),"")</f>
      </c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3"/>
      <c r="CE71" s="83"/>
      <c r="CF71" s="83"/>
      <c r="CG71" s="83"/>
    </row>
    <row r="72" spans="2:85" s="81" customFormat="1" ht="12.75">
      <c r="B72" s="81">
        <v>3</v>
      </c>
      <c r="C72" s="81" t="str">
        <f t="shared" si="13"/>
        <v>JFG Oberes RottalSpvgg Unterhaching</v>
      </c>
      <c r="D72" s="81" t="str">
        <f t="shared" si="14"/>
        <v>JFG Oberes Rottal</v>
      </c>
      <c r="E72" s="81" t="str">
        <f t="shared" si="15"/>
        <v>Spvgg Unterhaching</v>
      </c>
      <c r="F72" s="81">
        <f>IF(SUMPRODUCT((Ergebniseingabe!$K$29:$K$50=D72)*(Ergebniseingabe!$AG$29:$AG$50=E72)*(ISNUMBER(Ergebniseingabe!$BE$29:$BE$50)))=1,SUMPRODUCT((Ergebniseingabe!$K$29:$K$50=D72)*(Ergebniseingabe!$AG$29:$AG$50=E72)*(Ergebniseingabe!$BB$29:$BB$50))&amp;":"&amp;SUMPRODUCT((Ergebniseingabe!$K$29:$K$50=D72)*(Ergebniseingabe!$AG$29:$AG$50=E72)*(Ergebniseingabe!$BE$29:$BE$50)),"")</f>
      </c>
      <c r="G72" s="81">
        <f>IF(SUMPRODUCT((Ergebniseingabe!$AG$29:$AG$50=D72)*(Ergebniseingabe!$K$29:$K$50=E72)*(ISNUMBER(Ergebniseingabe!$BE$29:$BE$50)))=1,SUMPRODUCT((Ergebniseingabe!$AG$29:$AG$50=D72)*(Ergebniseingabe!$K$29:$K$50=E72)*(Ergebniseingabe!$BE$29:$BE$50))&amp;":"&amp;SUMPRODUCT((Ergebniseingabe!$AG$29:$AG$50=D72)*(Ergebniseingabe!$K$29:$K$50=E72)*(Ergebniseingabe!$BB$29:$BB$50)),"")</f>
      </c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3"/>
      <c r="CE72" s="83"/>
      <c r="CF72" s="83"/>
      <c r="CG72" s="83"/>
    </row>
    <row r="73" spans="2:85" s="81" customFormat="1" ht="12.75">
      <c r="B73" s="81">
        <v>4</v>
      </c>
      <c r="C73" s="81" t="str">
        <f t="shared" si="13"/>
        <v>SC FürstenfeldbruckSpvgg Unterhaching</v>
      </c>
      <c r="D73" s="81" t="str">
        <f t="shared" si="14"/>
        <v>SC Fürstenfeldbruck</v>
      </c>
      <c r="E73" s="81" t="str">
        <f t="shared" si="15"/>
        <v>Spvgg Unterhaching</v>
      </c>
      <c r="F73" s="81">
        <f>IF(SUMPRODUCT((Ergebniseingabe!$K$29:$K$50=D73)*(Ergebniseingabe!$AG$29:$AG$50=E73)*(ISNUMBER(Ergebniseingabe!$BE$29:$BE$50)))=1,SUMPRODUCT((Ergebniseingabe!$K$29:$K$50=D73)*(Ergebniseingabe!$AG$29:$AG$50=E73)*(Ergebniseingabe!$BB$29:$BB$50))&amp;":"&amp;SUMPRODUCT((Ergebniseingabe!$K$29:$K$50=D73)*(Ergebniseingabe!$AG$29:$AG$50=E73)*(Ergebniseingabe!$BE$29:$BE$50)),"")</f>
      </c>
      <c r="G73" s="81">
        <f>IF(SUMPRODUCT((Ergebniseingabe!$AG$29:$AG$50=D73)*(Ergebniseingabe!$K$29:$K$50=E73)*(ISNUMBER(Ergebniseingabe!$BE$29:$BE$50)))=1,SUMPRODUCT((Ergebniseingabe!$AG$29:$AG$50=D73)*(Ergebniseingabe!$K$29:$K$50=E73)*(Ergebniseingabe!$BE$29:$BE$50))&amp;":"&amp;SUMPRODUCT((Ergebniseingabe!$AG$29:$AG$50=D73)*(Ergebniseingabe!$K$29:$K$50=E73)*(Ergebniseingabe!$BB$29:$BB$50)),"")</f>
      </c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3"/>
      <c r="CE73" s="83"/>
      <c r="CF73" s="83"/>
      <c r="CG73" s="83"/>
    </row>
    <row r="74" spans="2:85" s="81" customFormat="1" ht="12.75">
      <c r="B74" s="81">
        <v>5</v>
      </c>
      <c r="C74" s="81" t="str">
        <f t="shared" si="13"/>
        <v>FreiSpvgg Unterhaching</v>
      </c>
      <c r="D74" s="81" t="str">
        <f t="shared" si="14"/>
        <v>Frei</v>
      </c>
      <c r="E74" s="81" t="str">
        <f t="shared" si="15"/>
        <v>Spvgg Unterhaching</v>
      </c>
      <c r="F74" s="81">
        <f>IF(SUMPRODUCT((Ergebniseingabe!$K$29:$K$50=D74)*(Ergebniseingabe!$AG$29:$AG$50=E74)*(ISNUMBER(Ergebniseingabe!$BE$29:$BE$50)))=1,SUMPRODUCT((Ergebniseingabe!$K$29:$K$50=D74)*(Ergebniseingabe!$AG$29:$AG$50=E74)*(Ergebniseingabe!$BB$29:$BB$50))&amp;":"&amp;SUMPRODUCT((Ergebniseingabe!$K$29:$K$50=D74)*(Ergebniseingabe!$AG$29:$AG$50=E74)*(Ergebniseingabe!$BE$29:$BE$50)),"")</f>
      </c>
      <c r="G74" s="81">
        <f>IF(SUMPRODUCT((Ergebniseingabe!$AG$29:$AG$50=D74)*(Ergebniseingabe!$K$29:$K$50=E74)*(ISNUMBER(Ergebniseingabe!$BE$29:$BE$50)))=1,SUMPRODUCT((Ergebniseingabe!$AG$29:$AG$50=D74)*(Ergebniseingabe!$K$29:$K$50=E74)*(Ergebniseingabe!$BE$29:$BE$50))&amp;":"&amp;SUMPRODUCT((Ergebniseingabe!$AG$29:$AG$50=D74)*(Ergebniseingabe!$K$29:$K$50=E74)*(Ergebniseingabe!$BB$29:$BB$50)),"")</f>
      </c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3"/>
      <c r="CE74" s="83"/>
      <c r="CF74" s="83"/>
      <c r="CG74" s="83"/>
    </row>
    <row r="75" spans="2:85" s="81" customFormat="1" ht="12.75">
      <c r="B75" s="81">
        <v>6</v>
      </c>
      <c r="C75" s="81" t="str">
        <f t="shared" si="13"/>
        <v>SpVgg KaufbeuernDFI Bad Aibling</v>
      </c>
      <c r="D75" s="81" t="str">
        <f t="shared" si="14"/>
        <v>SpVgg Kaufbeuern</v>
      </c>
      <c r="E75" s="81" t="str">
        <f t="shared" si="15"/>
        <v>DFI Bad Aibling</v>
      </c>
      <c r="F75" s="81">
        <f>IF(SUMPRODUCT((Ergebniseingabe!$K$29:$K$50=D75)*(Ergebniseingabe!$AG$29:$AG$50=E75)*(ISNUMBER(Ergebniseingabe!$BE$29:$BE$50)))=1,SUMPRODUCT((Ergebniseingabe!$K$29:$K$50=D75)*(Ergebniseingabe!$AG$29:$AG$50=E75)*(Ergebniseingabe!$BB$29:$BB$50))&amp;":"&amp;SUMPRODUCT((Ergebniseingabe!$K$29:$K$50=D75)*(Ergebniseingabe!$AG$29:$AG$50=E75)*(Ergebniseingabe!$BE$29:$BE$50)),"")</f>
      </c>
      <c r="G75" s="81">
        <f>IF(SUMPRODUCT((Ergebniseingabe!$AG$29:$AG$50=D75)*(Ergebniseingabe!$K$29:$K$50=E75)*(ISNUMBER(Ergebniseingabe!$BE$29:$BE$50)))=1,SUMPRODUCT((Ergebniseingabe!$AG$29:$AG$50=D75)*(Ergebniseingabe!$K$29:$K$50=E75)*(Ergebniseingabe!$BE$29:$BE$50))&amp;":"&amp;SUMPRODUCT((Ergebniseingabe!$AG$29:$AG$50=D75)*(Ergebniseingabe!$K$29:$K$50=E75)*(Ergebniseingabe!$BB$29:$BB$50)),"")</f>
      </c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3"/>
      <c r="CE75" s="83"/>
      <c r="CF75" s="83"/>
      <c r="CG75" s="83"/>
    </row>
    <row r="76" spans="2:85" s="81" customFormat="1" ht="12.75">
      <c r="B76" s="81">
        <v>7</v>
      </c>
      <c r="C76" s="81" t="str">
        <f t="shared" si="13"/>
        <v>JFG Oberes RottalDFI Bad Aibling</v>
      </c>
      <c r="D76" s="81" t="str">
        <f t="shared" si="14"/>
        <v>JFG Oberes Rottal</v>
      </c>
      <c r="E76" s="81" t="str">
        <f t="shared" si="15"/>
        <v>DFI Bad Aibling</v>
      </c>
      <c r="F76" s="81">
        <f>IF(SUMPRODUCT((Ergebniseingabe!$K$29:$K$50=D76)*(Ergebniseingabe!$AG$29:$AG$50=E76)*(ISNUMBER(Ergebniseingabe!$BE$29:$BE$50)))=1,SUMPRODUCT((Ergebniseingabe!$K$29:$K$50=D76)*(Ergebniseingabe!$AG$29:$AG$50=E76)*(Ergebniseingabe!$BB$29:$BB$50))&amp;":"&amp;SUMPRODUCT((Ergebniseingabe!$K$29:$K$50=D76)*(Ergebniseingabe!$AG$29:$AG$50=E76)*(Ergebniseingabe!$BE$29:$BE$50)),"")</f>
      </c>
      <c r="G76" s="81">
        <f>IF(SUMPRODUCT((Ergebniseingabe!$AG$29:$AG$50=D76)*(Ergebniseingabe!$K$29:$K$50=E76)*(ISNUMBER(Ergebniseingabe!$BE$29:$BE$50)))=1,SUMPRODUCT((Ergebniseingabe!$AG$29:$AG$50=D76)*(Ergebniseingabe!$K$29:$K$50=E76)*(Ergebniseingabe!$BE$29:$BE$50))&amp;":"&amp;SUMPRODUCT((Ergebniseingabe!$AG$29:$AG$50=D76)*(Ergebniseingabe!$K$29:$K$50=E76)*(Ergebniseingabe!$BB$29:$BB$50)),"")</f>
      </c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3"/>
      <c r="CE76" s="83"/>
      <c r="CF76" s="83"/>
      <c r="CG76" s="83"/>
    </row>
    <row r="77" spans="2:85" s="81" customFormat="1" ht="12.75">
      <c r="B77" s="81">
        <v>8</v>
      </c>
      <c r="C77" s="81" t="str">
        <f t="shared" si="13"/>
        <v>SC FürstenfeldbruckDFI Bad Aibling</v>
      </c>
      <c r="D77" s="81" t="str">
        <f t="shared" si="14"/>
        <v>SC Fürstenfeldbruck</v>
      </c>
      <c r="E77" s="81" t="str">
        <f t="shared" si="15"/>
        <v>DFI Bad Aibling</v>
      </c>
      <c r="F77" s="81">
        <f>IF(SUMPRODUCT((Ergebniseingabe!$K$29:$K$50=D77)*(Ergebniseingabe!$AG$29:$AG$50=E77)*(ISNUMBER(Ergebniseingabe!$BE$29:$BE$50)))=1,SUMPRODUCT((Ergebniseingabe!$K$29:$K$50=D77)*(Ergebniseingabe!$AG$29:$AG$50=E77)*(Ergebniseingabe!$BB$29:$BB$50))&amp;":"&amp;SUMPRODUCT((Ergebniseingabe!$K$29:$K$50=D77)*(Ergebniseingabe!$AG$29:$AG$50=E77)*(Ergebniseingabe!$BE$29:$BE$50)),"")</f>
      </c>
      <c r="G77" s="81">
        <f>IF(SUMPRODUCT((Ergebniseingabe!$AG$29:$AG$50=D77)*(Ergebniseingabe!$K$29:$K$50=E77)*(ISNUMBER(Ergebniseingabe!$BE$29:$BE$50)))=1,SUMPRODUCT((Ergebniseingabe!$AG$29:$AG$50=D77)*(Ergebniseingabe!$K$29:$K$50=E77)*(Ergebniseingabe!$BE$29:$BE$50))&amp;":"&amp;SUMPRODUCT((Ergebniseingabe!$AG$29:$AG$50=D77)*(Ergebniseingabe!$K$29:$K$50=E77)*(Ergebniseingabe!$BB$29:$BB$50)),"")</f>
      </c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3"/>
      <c r="CE77" s="83"/>
      <c r="CF77" s="83"/>
      <c r="CG77" s="83"/>
    </row>
    <row r="78" spans="2:85" s="81" customFormat="1" ht="12.75">
      <c r="B78" s="81">
        <v>9</v>
      </c>
      <c r="C78" s="81" t="str">
        <f t="shared" si="13"/>
        <v>FreiDFI Bad Aibling</v>
      </c>
      <c r="D78" s="81" t="str">
        <f t="shared" si="14"/>
        <v>Frei</v>
      </c>
      <c r="E78" s="81" t="str">
        <f t="shared" si="15"/>
        <v>DFI Bad Aibling</v>
      </c>
      <c r="F78" s="81">
        <f>IF(SUMPRODUCT((Ergebniseingabe!$K$29:$K$50=D78)*(Ergebniseingabe!$AG$29:$AG$50=E78)*(ISNUMBER(Ergebniseingabe!$BE$29:$BE$50)))=1,SUMPRODUCT((Ergebniseingabe!$K$29:$K$50=D78)*(Ergebniseingabe!$AG$29:$AG$50=E78)*(Ergebniseingabe!$BB$29:$BB$50))&amp;":"&amp;SUMPRODUCT((Ergebniseingabe!$K$29:$K$50=D78)*(Ergebniseingabe!$AG$29:$AG$50=E78)*(Ergebniseingabe!$BE$29:$BE$50)),"")</f>
      </c>
      <c r="G78" s="81">
        <f>IF(SUMPRODUCT((Ergebniseingabe!$AG$29:$AG$50=D78)*(Ergebniseingabe!$K$29:$K$50=E78)*(ISNUMBER(Ergebniseingabe!$BE$29:$BE$50)))=1,SUMPRODUCT((Ergebniseingabe!$AG$29:$AG$50=D78)*(Ergebniseingabe!$K$29:$K$50=E78)*(Ergebniseingabe!$BE$29:$BE$50))&amp;":"&amp;SUMPRODUCT((Ergebniseingabe!$AG$29:$AG$50=D78)*(Ergebniseingabe!$K$29:$K$50=E78)*(Ergebniseingabe!$BB$29:$BB$50)),"")</f>
      </c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3"/>
      <c r="CE78" s="83"/>
      <c r="CF78" s="83"/>
      <c r="CG78" s="83"/>
    </row>
    <row r="79" spans="2:85" s="81" customFormat="1" ht="12.75">
      <c r="B79" s="81">
        <v>10</v>
      </c>
      <c r="C79" s="81" t="str">
        <f t="shared" si="13"/>
        <v>JFG Oberes RottalSpVgg Kaufbeuern</v>
      </c>
      <c r="D79" s="81" t="str">
        <f t="shared" si="14"/>
        <v>JFG Oberes Rottal</v>
      </c>
      <c r="E79" s="81" t="str">
        <f t="shared" si="15"/>
        <v>SpVgg Kaufbeuern</v>
      </c>
      <c r="F79" s="81">
        <f>IF(SUMPRODUCT((Ergebniseingabe!$K$29:$K$50=D79)*(Ergebniseingabe!$AG$29:$AG$50=E79)*(ISNUMBER(Ergebniseingabe!$BE$29:$BE$50)))=1,SUMPRODUCT((Ergebniseingabe!$K$29:$K$50=D79)*(Ergebniseingabe!$AG$29:$AG$50=E79)*(Ergebniseingabe!$BB$29:$BB$50))&amp;":"&amp;SUMPRODUCT((Ergebniseingabe!$K$29:$K$50=D79)*(Ergebniseingabe!$AG$29:$AG$50=E79)*(Ergebniseingabe!$BE$29:$BE$50)),"")</f>
      </c>
      <c r="G79" s="81">
        <f>IF(SUMPRODUCT((Ergebniseingabe!$AG$29:$AG$50=D79)*(Ergebniseingabe!$K$29:$K$50=E79)*(ISNUMBER(Ergebniseingabe!$BE$29:$BE$50)))=1,SUMPRODUCT((Ergebniseingabe!$AG$29:$AG$50=D79)*(Ergebniseingabe!$K$29:$K$50=E79)*(Ergebniseingabe!$BE$29:$BE$50))&amp;":"&amp;SUMPRODUCT((Ergebniseingabe!$AG$29:$AG$50=D79)*(Ergebniseingabe!$K$29:$K$50=E79)*(Ergebniseingabe!$BB$29:$BB$50)),"")</f>
      </c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3"/>
      <c r="CE79" s="83"/>
      <c r="CF79" s="83"/>
      <c r="CG79" s="83"/>
    </row>
    <row r="80" spans="2:85" s="81" customFormat="1" ht="12.75">
      <c r="B80" s="81">
        <v>11</v>
      </c>
      <c r="C80" s="81" t="str">
        <f t="shared" si="13"/>
        <v>SC FürstenfeldbruckSpVgg Kaufbeuern</v>
      </c>
      <c r="D80" s="81" t="str">
        <f t="shared" si="14"/>
        <v>SC Fürstenfeldbruck</v>
      </c>
      <c r="E80" s="81" t="str">
        <f t="shared" si="15"/>
        <v>SpVgg Kaufbeuern</v>
      </c>
      <c r="F80" s="81">
        <f>IF(SUMPRODUCT((Ergebniseingabe!$K$29:$K$50=D80)*(Ergebniseingabe!$AG$29:$AG$50=E80)*(ISNUMBER(Ergebniseingabe!$BE$29:$BE$50)))=1,SUMPRODUCT((Ergebniseingabe!$K$29:$K$50=D80)*(Ergebniseingabe!$AG$29:$AG$50=E80)*(Ergebniseingabe!$BB$29:$BB$50))&amp;":"&amp;SUMPRODUCT((Ergebniseingabe!$K$29:$K$50=D80)*(Ergebniseingabe!$AG$29:$AG$50=E80)*(Ergebniseingabe!$BE$29:$BE$50)),"")</f>
      </c>
      <c r="G80" s="81">
        <f>IF(SUMPRODUCT((Ergebniseingabe!$AG$29:$AG$50=D80)*(Ergebniseingabe!$K$29:$K$50=E80)*(ISNUMBER(Ergebniseingabe!$BE$29:$BE$50)))=1,SUMPRODUCT((Ergebniseingabe!$AG$29:$AG$50=D80)*(Ergebniseingabe!$K$29:$K$50=E80)*(Ergebniseingabe!$BE$29:$BE$50))&amp;":"&amp;SUMPRODUCT((Ergebniseingabe!$AG$29:$AG$50=D80)*(Ergebniseingabe!$K$29:$K$50=E80)*(Ergebniseingabe!$BB$29:$BB$50)),"")</f>
      </c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3"/>
      <c r="CE80" s="83"/>
      <c r="CF80" s="83"/>
      <c r="CG80" s="83"/>
    </row>
    <row r="81" spans="2:85" s="81" customFormat="1" ht="12.75">
      <c r="B81" s="81">
        <v>12</v>
      </c>
      <c r="C81" s="81" t="str">
        <f t="shared" si="13"/>
        <v>FreiSpVgg Kaufbeuern</v>
      </c>
      <c r="D81" s="81" t="str">
        <f t="shared" si="14"/>
        <v>Frei</v>
      </c>
      <c r="E81" s="81" t="str">
        <f t="shared" si="15"/>
        <v>SpVgg Kaufbeuern</v>
      </c>
      <c r="F81" s="81">
        <f>IF(SUMPRODUCT((Ergebniseingabe!$K$29:$K$50=D81)*(Ergebniseingabe!$AG$29:$AG$50=E81)*(ISNUMBER(Ergebniseingabe!$BE$29:$BE$50)))=1,SUMPRODUCT((Ergebniseingabe!$K$29:$K$50=D81)*(Ergebniseingabe!$AG$29:$AG$50=E81)*(Ergebniseingabe!$BB$29:$BB$50))&amp;":"&amp;SUMPRODUCT((Ergebniseingabe!$K$29:$K$50=D81)*(Ergebniseingabe!$AG$29:$AG$50=E81)*(Ergebniseingabe!$BE$29:$BE$50)),"")</f>
      </c>
      <c r="G81" s="81">
        <f>IF(SUMPRODUCT((Ergebniseingabe!$AG$29:$AG$50=D81)*(Ergebniseingabe!$K$29:$K$50=E81)*(ISNUMBER(Ergebniseingabe!$BE$29:$BE$50)))=1,SUMPRODUCT((Ergebniseingabe!$AG$29:$AG$50=D81)*(Ergebniseingabe!$K$29:$K$50=E81)*(Ergebniseingabe!$BE$29:$BE$50))&amp;":"&amp;SUMPRODUCT((Ergebniseingabe!$AG$29:$AG$50=D81)*(Ergebniseingabe!$K$29:$K$50=E81)*(Ergebniseingabe!$BB$29:$BB$50)),"")</f>
      </c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3"/>
      <c r="CE81" s="83"/>
      <c r="CF81" s="83"/>
      <c r="CG81" s="83"/>
    </row>
    <row r="82" spans="2:85" s="81" customFormat="1" ht="12.75">
      <c r="B82" s="81">
        <v>13</v>
      </c>
      <c r="C82" s="81" t="str">
        <f t="shared" si="13"/>
        <v>SC FürstenfeldbruckJFG Oberes Rottal</v>
      </c>
      <c r="D82" s="81" t="str">
        <f t="shared" si="14"/>
        <v>SC Fürstenfeldbruck</v>
      </c>
      <c r="E82" s="81" t="str">
        <f t="shared" si="15"/>
        <v>JFG Oberes Rottal</v>
      </c>
      <c r="F82" s="81">
        <f>IF(SUMPRODUCT((Ergebniseingabe!$K$29:$K$50=D82)*(Ergebniseingabe!$AG$29:$AG$50=E82)*(ISNUMBER(Ergebniseingabe!$BE$29:$BE$50)))=1,SUMPRODUCT((Ergebniseingabe!$K$29:$K$50=D82)*(Ergebniseingabe!$AG$29:$AG$50=E82)*(Ergebniseingabe!$BB$29:$BB$50))&amp;":"&amp;SUMPRODUCT((Ergebniseingabe!$K$29:$K$50=D82)*(Ergebniseingabe!$AG$29:$AG$50=E82)*(Ergebniseingabe!$BE$29:$BE$50)),"")</f>
      </c>
      <c r="G82" s="81">
        <f>IF(SUMPRODUCT((Ergebniseingabe!$AG$29:$AG$50=D82)*(Ergebniseingabe!$K$29:$K$50=E82)*(ISNUMBER(Ergebniseingabe!$BE$29:$BE$50)))=1,SUMPRODUCT((Ergebniseingabe!$AG$29:$AG$50=D82)*(Ergebniseingabe!$K$29:$K$50=E82)*(Ergebniseingabe!$BE$29:$BE$50))&amp;":"&amp;SUMPRODUCT((Ergebniseingabe!$AG$29:$AG$50=D82)*(Ergebniseingabe!$K$29:$K$50=E82)*(Ergebniseingabe!$BB$29:$BB$50)),"")</f>
      </c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3"/>
      <c r="CE82" s="83"/>
      <c r="CF82" s="83"/>
      <c r="CG82" s="83"/>
    </row>
    <row r="83" spans="2:85" s="81" customFormat="1" ht="12.75">
      <c r="B83" s="81">
        <v>14</v>
      </c>
      <c r="C83" s="81" t="str">
        <f t="shared" si="13"/>
        <v>FreiJFG Oberes Rottal</v>
      </c>
      <c r="D83" s="81" t="str">
        <f t="shared" si="14"/>
        <v>Frei</v>
      </c>
      <c r="E83" s="81" t="str">
        <f t="shared" si="15"/>
        <v>JFG Oberes Rottal</v>
      </c>
      <c r="F83" s="81">
        <f>IF(SUMPRODUCT((Ergebniseingabe!$K$29:$K$50=D83)*(Ergebniseingabe!$AG$29:$AG$50=E83)*(ISNUMBER(Ergebniseingabe!$BE$29:$BE$50)))=1,SUMPRODUCT((Ergebniseingabe!$K$29:$K$50=D83)*(Ergebniseingabe!$AG$29:$AG$50=E83)*(Ergebniseingabe!$BB$29:$BB$50))&amp;":"&amp;SUMPRODUCT((Ergebniseingabe!$K$29:$K$50=D83)*(Ergebniseingabe!$AG$29:$AG$50=E83)*(Ergebniseingabe!$BE$29:$BE$50)),"")</f>
      </c>
      <c r="G83" s="81">
        <f>IF(SUMPRODUCT((Ergebniseingabe!$AG$29:$AG$50=D83)*(Ergebniseingabe!$K$29:$K$50=E83)*(ISNUMBER(Ergebniseingabe!$BE$29:$BE$50)))=1,SUMPRODUCT((Ergebniseingabe!$AG$29:$AG$50=D83)*(Ergebniseingabe!$K$29:$K$50=E83)*(Ergebniseingabe!$BE$29:$BE$50))&amp;":"&amp;SUMPRODUCT((Ergebniseingabe!$AG$29:$AG$50=D83)*(Ergebniseingabe!$K$29:$K$50=E83)*(Ergebniseingabe!$BB$29:$BB$50)),"")</f>
      </c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3"/>
      <c r="CE83" s="83"/>
      <c r="CF83" s="83"/>
      <c r="CG83" s="83"/>
    </row>
    <row r="84" spans="2:85" s="81" customFormat="1" ht="12.75">
      <c r="B84" s="81">
        <v>15</v>
      </c>
      <c r="C84" s="81" t="str">
        <f t="shared" si="13"/>
        <v>FreiSC Fürstenfeldbruck</v>
      </c>
      <c r="D84" s="81" t="str">
        <f t="shared" si="14"/>
        <v>Frei</v>
      </c>
      <c r="E84" s="81" t="str">
        <f t="shared" si="15"/>
        <v>SC Fürstenfeldbruck</v>
      </c>
      <c r="F84" s="81">
        <f>IF(SUMPRODUCT((Ergebniseingabe!$K$29:$K$50=D84)*(Ergebniseingabe!$AG$29:$AG$50=E84)*(ISNUMBER(Ergebniseingabe!$BE$29:$BE$50)))=1,SUMPRODUCT((Ergebniseingabe!$K$29:$K$50=D84)*(Ergebniseingabe!$AG$29:$AG$50=E84)*(Ergebniseingabe!$BB$29:$BB$50))&amp;":"&amp;SUMPRODUCT((Ergebniseingabe!$K$29:$K$50=D84)*(Ergebniseingabe!$AG$29:$AG$50=E84)*(Ergebniseingabe!$BE$29:$BE$50)),"")</f>
      </c>
      <c r="G84" s="81">
        <f>IF(SUMPRODUCT((Ergebniseingabe!$AG$29:$AG$50=D84)*(Ergebniseingabe!$K$29:$K$50=E84)*(ISNUMBER(Ergebniseingabe!$BE$29:$BE$50)))=1,SUMPRODUCT((Ergebniseingabe!$AG$29:$AG$50=D84)*(Ergebniseingabe!$K$29:$K$50=E84)*(Ergebniseingabe!$BE$29:$BE$50))&amp;":"&amp;SUMPRODUCT((Ergebniseingabe!$AG$29:$AG$50=D84)*(Ergebniseingabe!$K$29:$K$50=E84)*(Ergebniseingabe!$BB$29:$BB$50)),"")</f>
      </c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3"/>
      <c r="CE84" s="83"/>
      <c r="CF84" s="83"/>
      <c r="CG84" s="83"/>
    </row>
    <row r="85" spans="62:85" s="81" customFormat="1" ht="12.75"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3"/>
      <c r="CE85" s="83"/>
      <c r="CF85" s="83"/>
      <c r="CG85" s="83"/>
    </row>
    <row r="86" spans="62:85" s="81" customFormat="1" ht="12.75"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3"/>
      <c r="CE86" s="83"/>
      <c r="CF86" s="83"/>
      <c r="CG86" s="83"/>
    </row>
    <row r="87" spans="62:85" s="81" customFormat="1" ht="12.75"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3"/>
      <c r="CE87" s="83"/>
      <c r="CF87" s="83"/>
      <c r="CG87" s="83"/>
    </row>
    <row r="88" spans="62:85" s="81" customFormat="1" ht="12.75"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3"/>
      <c r="CE88" s="83"/>
      <c r="CF88" s="83"/>
      <c r="CG88" s="83"/>
    </row>
    <row r="89" spans="62:85" s="81" customFormat="1" ht="12.75"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3"/>
      <c r="CE89" s="83"/>
      <c r="CF89" s="83"/>
      <c r="CG89" s="83"/>
    </row>
    <row r="90" spans="62:85" s="81" customFormat="1" ht="12.75"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3"/>
      <c r="CE90" s="83"/>
      <c r="CF90" s="83"/>
      <c r="CG90" s="83"/>
    </row>
    <row r="91" spans="62:85" s="81" customFormat="1" ht="12.75"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3"/>
      <c r="CE91" s="83"/>
      <c r="CF91" s="83"/>
      <c r="CG91" s="83"/>
    </row>
    <row r="92" spans="62:85" s="81" customFormat="1" ht="12.75"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3"/>
      <c r="CE92" s="83"/>
      <c r="CF92" s="83"/>
      <c r="CG92" s="83"/>
    </row>
    <row r="93" spans="62:85" s="81" customFormat="1" ht="12.75"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3"/>
      <c r="CE93" s="83"/>
      <c r="CF93" s="83"/>
      <c r="CG93" s="83"/>
    </row>
    <row r="94" spans="62:85" s="81" customFormat="1" ht="12.75"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3"/>
      <c r="CE94" s="83"/>
      <c r="CF94" s="83"/>
      <c r="CG94" s="83"/>
    </row>
    <row r="95" spans="62:85" s="81" customFormat="1" ht="12.75"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3"/>
      <c r="CE95" s="83"/>
      <c r="CF95" s="83"/>
      <c r="CG95" s="83"/>
    </row>
    <row r="96" spans="62:85" s="81" customFormat="1" ht="12.75"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3"/>
      <c r="CE96" s="83"/>
      <c r="CF96" s="83"/>
      <c r="CG96" s="83"/>
    </row>
    <row r="97" spans="62:85" s="81" customFormat="1" ht="12.75"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3"/>
      <c r="CE97" s="83"/>
      <c r="CF97" s="83"/>
      <c r="CG97" s="83"/>
    </row>
    <row r="98" spans="62:85" s="81" customFormat="1" ht="12.75"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3"/>
      <c r="CE98" s="83"/>
      <c r="CF98" s="83"/>
      <c r="CG98" s="83"/>
    </row>
    <row r="99" spans="62:85" s="81" customFormat="1" ht="12.75"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3"/>
      <c r="CE99" s="83"/>
      <c r="CF99" s="83"/>
      <c r="CG99" s="83"/>
    </row>
    <row r="100" spans="62:85" s="81" customFormat="1" ht="12.75"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3"/>
      <c r="CE100" s="83"/>
      <c r="CF100" s="83"/>
      <c r="CG100" s="83"/>
    </row>
    <row r="101" spans="62:85" s="81" customFormat="1" ht="12.75"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3"/>
      <c r="CE101" s="83"/>
      <c r="CF101" s="83"/>
      <c r="CG101" s="83"/>
    </row>
    <row r="102" spans="62:85" s="81" customFormat="1" ht="12.75"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3"/>
      <c r="CE102" s="83"/>
      <c r="CF102" s="83"/>
      <c r="CG102" s="83"/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Sumbauer, Josef</cp:lastModifiedBy>
  <cp:lastPrinted>2016-05-10T05:51:54Z</cp:lastPrinted>
  <dcterms:created xsi:type="dcterms:W3CDTF">2010-02-22T09:25:35Z</dcterms:created>
  <dcterms:modified xsi:type="dcterms:W3CDTF">2016-05-10T05:53:51Z</dcterms:modified>
  <cp:category/>
  <cp:version/>
  <cp:contentType/>
  <cp:contentStatus/>
</cp:coreProperties>
</file>